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ocuments\zh\VR cesta Rožmitál\"/>
    </mc:Choice>
  </mc:AlternateContent>
  <workbookProtection workbookAlgorithmName="SHA-512" workbookHashValue="vGtEgdwetaQUfsyEJDxO2P4+8Y4dgW9J3tL1eUbRimCil8q+Mc6Mzt14b8xcCUMFuinK5Va+glLt6HT5F1ta9g==" workbookSaltValue="Js7OzGtI9FT+IORU653gIw==" workbookSpinCount="100000" lockStructure="1"/>
  <bookViews>
    <workbookView xWindow="0" yWindow="0" windowWidth="23040" windowHeight="9708" tabRatio="872"/>
  </bookViews>
  <sheets>
    <sheet name="Rekapitulace stavby" sheetId="1" r:id="rId1"/>
    <sheet name="0 - Ostatní a vedlejší ná..." sheetId="2" r:id="rId2"/>
    <sheet name="1.1 - Větev A, dl. 400 m" sheetId="3" r:id="rId3"/>
    <sheet name="1.2 - Větev A, výměna pod..." sheetId="4" r:id="rId4"/>
    <sheet name="1.3 - Propustky" sheetId="5" r:id="rId5"/>
    <sheet name="2.1 - Větev B, dl. 886 m" sheetId="6" r:id="rId6"/>
    <sheet name="2.2 - Větev B, výměna pod..." sheetId="7" r:id="rId7"/>
  </sheets>
  <definedNames>
    <definedName name="_FilterDatabase" localSheetId="1" hidden="1">'0 - Ostatní a vedlejší ná...'!$C$117:$K$127</definedName>
    <definedName name="_FilterDatabase" localSheetId="2" hidden="1">'1.1 - Větev A, dl. 400 m'!$C$124:$K$169</definedName>
    <definedName name="_FilterDatabase" localSheetId="3" hidden="1">'1.2 - Větev A, výměna pod...'!$C$124:$K$148</definedName>
    <definedName name="_FilterDatabase" localSheetId="4" hidden="1">'1.3 - Propustky'!$C$124:$K$183</definedName>
    <definedName name="_FilterDatabase" localSheetId="5" hidden="1">'2.1 - Větev B, dl. 886 m'!$C$124:$K$211</definedName>
    <definedName name="_FilterDatabase" localSheetId="6" hidden="1">'2.2 - Větev B, výměna pod...'!$C$124:$K$148</definedName>
    <definedName name="_xlnm.Print_Titles" localSheetId="1">'0 - Ostatní a vedlejší ná...'!$117:$117</definedName>
    <definedName name="_xlnm.Print_Titles" localSheetId="2">'1.1 - Větev A, dl. 400 m'!$124:$124</definedName>
    <definedName name="_xlnm.Print_Titles" localSheetId="3">'1.2 - Větev A, výměna pod...'!$124:$124</definedName>
    <definedName name="_xlnm.Print_Titles" localSheetId="4">'1.3 - Propustky'!$124:$124</definedName>
    <definedName name="_xlnm.Print_Titles" localSheetId="5">'2.1 - Větev B, dl. 886 m'!$124:$124</definedName>
    <definedName name="_xlnm.Print_Titles" localSheetId="6">'2.2 - Větev B, výměna pod...'!$124:$124</definedName>
    <definedName name="_xlnm.Print_Area" localSheetId="1">'0 - Ostatní a vedlejší ná...'!$C$4:$J$76,'0 - Ostatní a vedlejší ná...'!$C$82:$J$99,'0 - Ostatní a vedlejší ná...'!$C$105:$K$127</definedName>
    <definedName name="_xlnm.Print_Area" localSheetId="2">'1.1 - Větev A, dl. 400 m'!$C$4:$J$76,'1.1 - Větev A, dl. 400 m'!$C$82:$J$104,'1.1 - Větev A, dl. 400 m'!$C$110:$K$169</definedName>
    <definedName name="_xlnm.Print_Area" localSheetId="3">'1.2 - Větev A, výměna pod...'!$C$4:$J$76,'1.2 - Větev A, výměna pod...'!$C$82:$J$104,'1.2 - Větev A, výměna pod...'!$C$110:$K$148</definedName>
    <definedName name="_xlnm.Print_Area" localSheetId="4">'1.3 - Propustky'!$C$4:$J$76,'1.3 - Propustky'!$C$82:$J$104,'1.3 - Propustky'!$C$110:$K$183</definedName>
    <definedName name="_xlnm.Print_Area" localSheetId="5">'2.1 - Větev B, dl. 886 m'!$C$4:$J$76,'2.1 - Větev B, dl. 886 m'!$C$82:$J$104,'2.1 - Větev B, dl. 886 m'!$C$110:$K$211</definedName>
    <definedName name="_xlnm.Print_Area" localSheetId="6">'2.2 - Větev B, výměna pod...'!$C$4:$J$76,'2.2 - Větev B, výměna pod...'!$C$82:$J$104,'2.2 - Větev B, výměna pod...'!$C$110:$K$148</definedName>
    <definedName name="_xlnm.Print_Area" localSheetId="0">'Rekapitulace stavby'!$D$4:$AO$76,'Rekapitulace stavby'!$C$82:$AQ$103</definedName>
    <definedName name="Print_Titles" localSheetId="0">'Rekapitulace stavby'!$92:$92</definedName>
  </definedNames>
  <calcPr calcId="191029"/>
</workbook>
</file>

<file path=xl/calcChain.xml><?xml version="1.0" encoding="utf-8"?>
<calcChain xmlns="http://schemas.openxmlformats.org/spreadsheetml/2006/main">
  <c r="J39" i="7" l="1"/>
  <c r="J38" i="7"/>
  <c r="AY102" i="1"/>
  <c r="J37" i="7"/>
  <c r="AX102" i="1" s="1"/>
  <c r="BI148" i="7"/>
  <c r="BH148" i="7"/>
  <c r="BG148" i="7"/>
  <c r="BF148" i="7"/>
  <c r="T148" i="7"/>
  <c r="T147" i="7"/>
  <c r="R148" i="7"/>
  <c r="R147" i="7"/>
  <c r="P148" i="7"/>
  <c r="P147" i="7" s="1"/>
  <c r="BI146" i="7"/>
  <c r="BH146" i="7"/>
  <c r="BG146" i="7"/>
  <c r="BF146" i="7"/>
  <c r="T146" i="7"/>
  <c r="R146" i="7"/>
  <c r="P146" i="7"/>
  <c r="BI143" i="7"/>
  <c r="BH143" i="7"/>
  <c r="BG143" i="7"/>
  <c r="BF143" i="7"/>
  <c r="T143" i="7"/>
  <c r="R143" i="7"/>
  <c r="P143" i="7"/>
  <c r="BI139" i="7"/>
  <c r="BH139" i="7"/>
  <c r="BG139" i="7"/>
  <c r="BF139" i="7"/>
  <c r="T139" i="7"/>
  <c r="T138" i="7" s="1"/>
  <c r="R139" i="7"/>
  <c r="R138" i="7" s="1"/>
  <c r="P139" i="7"/>
  <c r="P138" i="7" s="1"/>
  <c r="BI137" i="7"/>
  <c r="BH137" i="7"/>
  <c r="BG137" i="7"/>
  <c r="BF137" i="7"/>
  <c r="T137" i="7"/>
  <c r="R137" i="7"/>
  <c r="P137" i="7"/>
  <c r="BI134" i="7"/>
  <c r="BH134" i="7"/>
  <c r="BG134" i="7"/>
  <c r="BF134" i="7"/>
  <c r="T134" i="7"/>
  <c r="R134" i="7"/>
  <c r="P134" i="7"/>
  <c r="BI131" i="7"/>
  <c r="BH131" i="7"/>
  <c r="BG131" i="7"/>
  <c r="BF131" i="7"/>
  <c r="T131" i="7"/>
  <c r="R131" i="7"/>
  <c r="P131" i="7"/>
  <c r="BI128" i="7"/>
  <c r="BH128" i="7"/>
  <c r="BG128" i="7"/>
  <c r="BF128" i="7"/>
  <c r="T128" i="7"/>
  <c r="R128" i="7"/>
  <c r="P128" i="7"/>
  <c r="J121" i="7"/>
  <c r="F121" i="7"/>
  <c r="F119" i="7"/>
  <c r="E117" i="7"/>
  <c r="J93" i="7"/>
  <c r="F93" i="7"/>
  <c r="F91" i="7"/>
  <c r="E89" i="7"/>
  <c r="J26" i="7"/>
  <c r="E26" i="7"/>
  <c r="J94" i="7" s="1"/>
  <c r="J25" i="7"/>
  <c r="J20" i="7"/>
  <c r="E20" i="7"/>
  <c r="F94" i="7" s="1"/>
  <c r="J19" i="7"/>
  <c r="J14" i="7"/>
  <c r="J91" i="7" s="1"/>
  <c r="E7" i="7"/>
  <c r="E113" i="7" s="1"/>
  <c r="J39" i="6"/>
  <c r="J38" i="6"/>
  <c r="AY101" i="1" s="1"/>
  <c r="J37" i="6"/>
  <c r="AX101" i="1" s="1"/>
  <c r="BI211" i="6"/>
  <c r="BH211" i="6"/>
  <c r="BG211" i="6"/>
  <c r="BF211" i="6"/>
  <c r="T211" i="6"/>
  <c r="T210" i="6" s="1"/>
  <c r="R211" i="6"/>
  <c r="R210" i="6" s="1"/>
  <c r="P211" i="6"/>
  <c r="P210" i="6"/>
  <c r="BI207" i="6"/>
  <c r="BH207" i="6"/>
  <c r="BG207" i="6"/>
  <c r="BF207" i="6"/>
  <c r="T207" i="6"/>
  <c r="R207" i="6"/>
  <c r="P207" i="6"/>
  <c r="BI203" i="6"/>
  <c r="BH203" i="6"/>
  <c r="BG203" i="6"/>
  <c r="BF203" i="6"/>
  <c r="T203" i="6"/>
  <c r="R203" i="6"/>
  <c r="P203" i="6"/>
  <c r="BI200" i="6"/>
  <c r="BH200" i="6"/>
  <c r="BG200" i="6"/>
  <c r="BF200" i="6"/>
  <c r="T200" i="6"/>
  <c r="R200" i="6"/>
  <c r="P200" i="6"/>
  <c r="BI196" i="6"/>
  <c r="BH196" i="6"/>
  <c r="BG196" i="6"/>
  <c r="BF196" i="6"/>
  <c r="T196" i="6"/>
  <c r="R196" i="6"/>
  <c r="P196" i="6"/>
  <c r="BI193" i="6"/>
  <c r="BH193" i="6"/>
  <c r="BG193" i="6"/>
  <c r="BF193" i="6"/>
  <c r="T193" i="6"/>
  <c r="R193" i="6"/>
  <c r="P193" i="6"/>
  <c r="BI190" i="6"/>
  <c r="BH190" i="6"/>
  <c r="BG190" i="6"/>
  <c r="BF190" i="6"/>
  <c r="T190" i="6"/>
  <c r="R190" i="6"/>
  <c r="P190" i="6"/>
  <c r="BI188" i="6"/>
  <c r="BH188" i="6"/>
  <c r="BG188" i="6"/>
  <c r="BF188" i="6"/>
  <c r="T188" i="6"/>
  <c r="R188" i="6"/>
  <c r="P188" i="6"/>
  <c r="BI184" i="6"/>
  <c r="BH184" i="6"/>
  <c r="BG184" i="6"/>
  <c r="BF184" i="6"/>
  <c r="T184" i="6"/>
  <c r="R184" i="6"/>
  <c r="P184" i="6"/>
  <c r="BI180" i="6"/>
  <c r="BH180" i="6"/>
  <c r="BG180" i="6"/>
  <c r="BF180" i="6"/>
  <c r="T180" i="6"/>
  <c r="R180" i="6"/>
  <c r="P180" i="6"/>
  <c r="BI174" i="6"/>
  <c r="BH174" i="6"/>
  <c r="BG174" i="6"/>
  <c r="BF174" i="6"/>
  <c r="T174" i="6"/>
  <c r="R174" i="6"/>
  <c r="P174" i="6"/>
  <c r="BI168" i="6"/>
  <c r="BH168" i="6"/>
  <c r="BG168" i="6"/>
  <c r="BF168" i="6"/>
  <c r="T168" i="6"/>
  <c r="R168" i="6"/>
  <c r="P168" i="6"/>
  <c r="BI163" i="6"/>
  <c r="BH163" i="6"/>
  <c r="BG163" i="6"/>
  <c r="BF163" i="6"/>
  <c r="T163" i="6"/>
  <c r="R163" i="6"/>
  <c r="P163" i="6"/>
  <c r="BI158" i="6"/>
  <c r="BH158" i="6"/>
  <c r="BG158" i="6"/>
  <c r="BF158" i="6"/>
  <c r="T158" i="6"/>
  <c r="R158" i="6"/>
  <c r="P158" i="6"/>
  <c r="BI154" i="6"/>
  <c r="BH154" i="6"/>
  <c r="BG154" i="6"/>
  <c r="BF154" i="6"/>
  <c r="T154" i="6"/>
  <c r="R154" i="6"/>
  <c r="P154" i="6"/>
  <c r="BI151" i="6"/>
  <c r="BH151" i="6"/>
  <c r="BG151" i="6"/>
  <c r="BF151" i="6"/>
  <c r="T151" i="6"/>
  <c r="R151" i="6"/>
  <c r="P151" i="6"/>
  <c r="BI143" i="6"/>
  <c r="BH143" i="6"/>
  <c r="BG143" i="6"/>
  <c r="BF143" i="6"/>
  <c r="T143" i="6"/>
  <c r="R143" i="6"/>
  <c r="P143" i="6"/>
  <c r="BI138" i="6"/>
  <c r="BH138" i="6"/>
  <c r="BG138" i="6"/>
  <c r="BF138" i="6"/>
  <c r="T138" i="6"/>
  <c r="R138" i="6"/>
  <c r="P138" i="6"/>
  <c r="BI133" i="6"/>
  <c r="BH133" i="6"/>
  <c r="BG133" i="6"/>
  <c r="BF133" i="6"/>
  <c r="T133" i="6"/>
  <c r="R133" i="6"/>
  <c r="P133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J121" i="6"/>
  <c r="F121" i="6"/>
  <c r="F119" i="6"/>
  <c r="E117" i="6"/>
  <c r="J93" i="6"/>
  <c r="F93" i="6"/>
  <c r="F91" i="6"/>
  <c r="E89" i="6"/>
  <c r="J26" i="6"/>
  <c r="E26" i="6"/>
  <c r="J94" i="6" s="1"/>
  <c r="J25" i="6"/>
  <c r="J20" i="6"/>
  <c r="E20" i="6"/>
  <c r="F122" i="6" s="1"/>
  <c r="J19" i="6"/>
  <c r="J14" i="6"/>
  <c r="J91" i="6"/>
  <c r="E7" i="6"/>
  <c r="E113" i="6"/>
  <c r="J39" i="5"/>
  <c r="J38" i="5"/>
  <c r="AY99" i="1" s="1"/>
  <c r="J37" i="5"/>
  <c r="AX99" i="1" s="1"/>
  <c r="BI183" i="5"/>
  <c r="BH183" i="5"/>
  <c r="BG183" i="5"/>
  <c r="BF183" i="5"/>
  <c r="T183" i="5"/>
  <c r="T182" i="5"/>
  <c r="R183" i="5"/>
  <c r="R182" i="5" s="1"/>
  <c r="P183" i="5"/>
  <c r="P182" i="5" s="1"/>
  <c r="BI178" i="5"/>
  <c r="BH178" i="5"/>
  <c r="BG178" i="5"/>
  <c r="BF178" i="5"/>
  <c r="T178" i="5"/>
  <c r="R178" i="5"/>
  <c r="P178" i="5"/>
  <c r="BI174" i="5"/>
  <c r="BH174" i="5"/>
  <c r="BG174" i="5"/>
  <c r="BF174" i="5"/>
  <c r="T174" i="5"/>
  <c r="R174" i="5"/>
  <c r="P174" i="5"/>
  <c r="BI170" i="5"/>
  <c r="BH170" i="5"/>
  <c r="BG170" i="5"/>
  <c r="BF170" i="5"/>
  <c r="T170" i="5"/>
  <c r="R170" i="5"/>
  <c r="P170" i="5"/>
  <c r="BI166" i="5"/>
  <c r="BH166" i="5"/>
  <c r="BG166" i="5"/>
  <c r="BF166" i="5"/>
  <c r="T166" i="5"/>
  <c r="R166" i="5"/>
  <c r="P166" i="5"/>
  <c r="BI161" i="5"/>
  <c r="BH161" i="5"/>
  <c r="BG161" i="5"/>
  <c r="BF161" i="5"/>
  <c r="T161" i="5"/>
  <c r="T160" i="5" s="1"/>
  <c r="R161" i="5"/>
  <c r="R160" i="5" s="1"/>
  <c r="P161" i="5"/>
  <c r="P160" i="5"/>
  <c r="BI157" i="5"/>
  <c r="BH157" i="5"/>
  <c r="BG157" i="5"/>
  <c r="BF157" i="5"/>
  <c r="T157" i="5"/>
  <c r="R157" i="5"/>
  <c r="P157" i="5"/>
  <c r="BI154" i="5"/>
  <c r="BH154" i="5"/>
  <c r="BG154" i="5"/>
  <c r="BF154" i="5"/>
  <c r="T154" i="5"/>
  <c r="R154" i="5"/>
  <c r="P154" i="5"/>
  <c r="BI150" i="5"/>
  <c r="BH150" i="5"/>
  <c r="BG150" i="5"/>
  <c r="BF150" i="5"/>
  <c r="T150" i="5"/>
  <c r="R150" i="5"/>
  <c r="P150" i="5"/>
  <c r="BI145" i="5"/>
  <c r="BH145" i="5"/>
  <c r="BG145" i="5"/>
  <c r="BF145" i="5"/>
  <c r="T145" i="5"/>
  <c r="R145" i="5"/>
  <c r="P145" i="5"/>
  <c r="BI142" i="5"/>
  <c r="BH142" i="5"/>
  <c r="BG142" i="5"/>
  <c r="BF142" i="5"/>
  <c r="T142" i="5"/>
  <c r="R142" i="5"/>
  <c r="P142" i="5"/>
  <c r="BI138" i="5"/>
  <c r="BH138" i="5"/>
  <c r="BG138" i="5"/>
  <c r="BF138" i="5"/>
  <c r="T138" i="5"/>
  <c r="R138" i="5"/>
  <c r="P138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1" i="5"/>
  <c r="BH131" i="5"/>
  <c r="BG131" i="5"/>
  <c r="BF131" i="5"/>
  <c r="T131" i="5"/>
  <c r="R131" i="5"/>
  <c r="P131" i="5"/>
  <c r="BI128" i="5"/>
  <c r="BH128" i="5"/>
  <c r="BG128" i="5"/>
  <c r="BF128" i="5"/>
  <c r="T128" i="5"/>
  <c r="R128" i="5"/>
  <c r="P128" i="5"/>
  <c r="J121" i="5"/>
  <c r="F121" i="5"/>
  <c r="F119" i="5"/>
  <c r="E117" i="5"/>
  <c r="J93" i="5"/>
  <c r="F93" i="5"/>
  <c r="F91" i="5"/>
  <c r="E89" i="5"/>
  <c r="J26" i="5"/>
  <c r="E26" i="5"/>
  <c r="J122" i="5" s="1"/>
  <c r="J25" i="5"/>
  <c r="J20" i="5"/>
  <c r="E20" i="5"/>
  <c r="F122" i="5" s="1"/>
  <c r="J19" i="5"/>
  <c r="J14" i="5"/>
  <c r="J91" i="5" s="1"/>
  <c r="E7" i="5"/>
  <c r="E113" i="5" s="1"/>
  <c r="J39" i="4"/>
  <c r="J38" i="4"/>
  <c r="AY98" i="1"/>
  <c r="J37" i="4"/>
  <c r="AX98" i="1" s="1"/>
  <c r="BI148" i="4"/>
  <c r="BH148" i="4"/>
  <c r="BG148" i="4"/>
  <c r="BF148" i="4"/>
  <c r="T148" i="4"/>
  <c r="T147" i="4" s="1"/>
  <c r="R148" i="4"/>
  <c r="R147" i="4" s="1"/>
  <c r="P148" i="4"/>
  <c r="P147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39" i="4"/>
  <c r="BH139" i="4"/>
  <c r="BG139" i="4"/>
  <c r="BF139" i="4"/>
  <c r="T139" i="4"/>
  <c r="T138" i="4"/>
  <c r="R139" i="4"/>
  <c r="R138" i="4" s="1"/>
  <c r="P139" i="4"/>
  <c r="P138" i="4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BI131" i="4"/>
  <c r="BH131" i="4"/>
  <c r="BG131" i="4"/>
  <c r="BF131" i="4"/>
  <c r="T131" i="4"/>
  <c r="R131" i="4"/>
  <c r="P131" i="4"/>
  <c r="BI128" i="4"/>
  <c r="BH128" i="4"/>
  <c r="BG128" i="4"/>
  <c r="BF128" i="4"/>
  <c r="T128" i="4"/>
  <c r="R128" i="4"/>
  <c r="P128" i="4"/>
  <c r="J121" i="4"/>
  <c r="F121" i="4"/>
  <c r="F119" i="4"/>
  <c r="E117" i="4"/>
  <c r="J93" i="4"/>
  <c r="F93" i="4"/>
  <c r="F91" i="4"/>
  <c r="E89" i="4"/>
  <c r="J26" i="4"/>
  <c r="E26" i="4"/>
  <c r="J94" i="4" s="1"/>
  <c r="J25" i="4"/>
  <c r="J20" i="4"/>
  <c r="E20" i="4"/>
  <c r="F122" i="4" s="1"/>
  <c r="J19" i="4"/>
  <c r="J14" i="4"/>
  <c r="J91" i="4" s="1"/>
  <c r="E7" i="4"/>
  <c r="E85" i="4"/>
  <c r="J39" i="3"/>
  <c r="J38" i="3"/>
  <c r="AY97" i="1" s="1"/>
  <c r="J37" i="3"/>
  <c r="AX97" i="1"/>
  <c r="BI169" i="3"/>
  <c r="BH169" i="3"/>
  <c r="BG169" i="3"/>
  <c r="BF169" i="3"/>
  <c r="T169" i="3"/>
  <c r="T168" i="3" s="1"/>
  <c r="R169" i="3"/>
  <c r="R168" i="3" s="1"/>
  <c r="P169" i="3"/>
  <c r="P168" i="3"/>
  <c r="BI165" i="3"/>
  <c r="BH165" i="3"/>
  <c r="BG165" i="3"/>
  <c r="BF165" i="3"/>
  <c r="T165" i="3"/>
  <c r="R165" i="3"/>
  <c r="P165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J121" i="3"/>
  <c r="F121" i="3"/>
  <c r="F119" i="3"/>
  <c r="E117" i="3"/>
  <c r="J93" i="3"/>
  <c r="F93" i="3"/>
  <c r="F91" i="3"/>
  <c r="E89" i="3"/>
  <c r="J26" i="3"/>
  <c r="E26" i="3"/>
  <c r="J122" i="3" s="1"/>
  <c r="J25" i="3"/>
  <c r="J20" i="3"/>
  <c r="E20" i="3"/>
  <c r="F122" i="3" s="1"/>
  <c r="J19" i="3"/>
  <c r="J14" i="3"/>
  <c r="J119" i="3" s="1"/>
  <c r="E7" i="3"/>
  <c r="E113" i="3" s="1"/>
  <c r="J37" i="2"/>
  <c r="J36" i="2"/>
  <c r="AY95" i="1"/>
  <c r="J35" i="2"/>
  <c r="AX95" i="1" s="1"/>
  <c r="BI127" i="2"/>
  <c r="BH127" i="2"/>
  <c r="BG127" i="2"/>
  <c r="BF127" i="2"/>
  <c r="T127" i="2"/>
  <c r="T126" i="2" s="1"/>
  <c r="R127" i="2"/>
  <c r="R126" i="2"/>
  <c r="P127" i="2"/>
  <c r="P126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20" i="2"/>
  <c r="BH120" i="2"/>
  <c r="BG120" i="2"/>
  <c r="BF120" i="2"/>
  <c r="T120" i="2"/>
  <c r="R120" i="2"/>
  <c r="P120" i="2"/>
  <c r="J114" i="2"/>
  <c r="F114" i="2"/>
  <c r="F112" i="2"/>
  <c r="E110" i="2"/>
  <c r="J91" i="2"/>
  <c r="F91" i="2"/>
  <c r="F89" i="2"/>
  <c r="E87" i="2"/>
  <c r="J24" i="2"/>
  <c r="E24" i="2"/>
  <c r="J115" i="2" s="1"/>
  <c r="J23" i="2"/>
  <c r="J18" i="2"/>
  <c r="E18" i="2"/>
  <c r="F115" i="2" s="1"/>
  <c r="J17" i="2"/>
  <c r="J12" i="2"/>
  <c r="J112" i="2"/>
  <c r="E7" i="2"/>
  <c r="E108" i="2" s="1"/>
  <c r="L90" i="1"/>
  <c r="AM90" i="1"/>
  <c r="AM89" i="1"/>
  <c r="L89" i="1"/>
  <c r="AM87" i="1"/>
  <c r="L87" i="1"/>
  <c r="L85" i="1"/>
  <c r="L84" i="1"/>
  <c r="J127" i="2"/>
  <c r="AS96" i="1"/>
  <c r="BK135" i="3"/>
  <c r="J151" i="3"/>
  <c r="J165" i="3"/>
  <c r="BK158" i="3"/>
  <c r="J145" i="3"/>
  <c r="BK128" i="3"/>
  <c r="BK148" i="4"/>
  <c r="J146" i="4"/>
  <c r="J142" i="5"/>
  <c r="BK134" i="5"/>
  <c r="J145" i="5"/>
  <c r="BK190" i="6"/>
  <c r="BK180" i="6"/>
  <c r="J193" i="6"/>
  <c r="J174" i="6"/>
  <c r="J190" i="6"/>
  <c r="BK143" i="6"/>
  <c r="J137" i="7"/>
  <c r="BK122" i="2"/>
  <c r="AS100" i="1"/>
  <c r="J139" i="4"/>
  <c r="BK183" i="5"/>
  <c r="J183" i="5"/>
  <c r="J178" i="5"/>
  <c r="J138" i="5"/>
  <c r="BK207" i="6"/>
  <c r="BK168" i="6"/>
  <c r="J168" i="6"/>
  <c r="J163" i="6"/>
  <c r="J151" i="6"/>
  <c r="BK139" i="7"/>
  <c r="BK124" i="2"/>
  <c r="J154" i="3"/>
  <c r="BK169" i="3"/>
  <c r="BK145" i="3"/>
  <c r="BK165" i="3"/>
  <c r="BK154" i="3"/>
  <c r="J139" i="3"/>
  <c r="J148" i="4"/>
  <c r="BK143" i="4"/>
  <c r="BK139" i="4"/>
  <c r="BK170" i="5"/>
  <c r="J157" i="5"/>
  <c r="BK128" i="5"/>
  <c r="J170" i="5"/>
  <c r="BK150" i="5"/>
  <c r="BK184" i="6"/>
  <c r="BK193" i="6"/>
  <c r="BK203" i="6"/>
  <c r="BK129" i="6"/>
  <c r="BK133" i="6"/>
  <c r="J154" i="6"/>
  <c r="BK146" i="7"/>
  <c r="BK143" i="7"/>
  <c r="J143" i="7"/>
  <c r="BK131" i="7"/>
  <c r="BK120" i="2"/>
  <c r="J169" i="3"/>
  <c r="J143" i="3"/>
  <c r="J158" i="3"/>
  <c r="BK131" i="3"/>
  <c r="J131" i="3"/>
  <c r="J131" i="4"/>
  <c r="J128" i="4"/>
  <c r="BK145" i="5"/>
  <c r="J150" i="5"/>
  <c r="BK166" i="5"/>
  <c r="BK131" i="5"/>
  <c r="BK200" i="6"/>
  <c r="BK211" i="6"/>
  <c r="J180" i="6"/>
  <c r="BK151" i="6"/>
  <c r="BK174" i="6"/>
  <c r="J146" i="7"/>
  <c r="J124" i="2"/>
  <c r="J161" i="3"/>
  <c r="BK139" i="3"/>
  <c r="BK151" i="3"/>
  <c r="BK143" i="3"/>
  <c r="J128" i="3"/>
  <c r="J143" i="4"/>
  <c r="J137" i="4"/>
  <c r="BK128" i="4"/>
  <c r="J154" i="5"/>
  <c r="BK178" i="5"/>
  <c r="BK142" i="5"/>
  <c r="J211" i="6"/>
  <c r="J138" i="6"/>
  <c r="J207" i="6"/>
  <c r="J203" i="6"/>
  <c r="BK163" i="6"/>
  <c r="BK148" i="7"/>
  <c r="J128" i="7"/>
  <c r="J122" i="2"/>
  <c r="J148" i="3"/>
  <c r="BK161" i="3"/>
  <c r="BK148" i="3"/>
  <c r="J135" i="3"/>
  <c r="BK146" i="4"/>
  <c r="BK137" i="4"/>
  <c r="J134" i="5"/>
  <c r="J131" i="5"/>
  <c r="BK157" i="5"/>
  <c r="BK154" i="5"/>
  <c r="J135" i="5"/>
  <c r="BK188" i="6"/>
  <c r="BK128" i="6"/>
  <c r="BK158" i="6"/>
  <c r="BK138" i="6"/>
  <c r="J133" i="6"/>
  <c r="BK128" i="7"/>
  <c r="BK137" i="7"/>
  <c r="BK127" i="2"/>
  <c r="J120" i="2"/>
  <c r="BK134" i="4"/>
  <c r="BK131" i="4"/>
  <c r="J134" i="4"/>
  <c r="BK161" i="5"/>
  <c r="BK138" i="5"/>
  <c r="J161" i="5"/>
  <c r="BK135" i="5"/>
  <c r="J188" i="6"/>
  <c r="J129" i="6"/>
  <c r="J184" i="6"/>
  <c r="BK154" i="6"/>
  <c r="J196" i="6"/>
  <c r="J128" i="6"/>
  <c r="J148" i="7"/>
  <c r="J139" i="7"/>
  <c r="BK134" i="7"/>
  <c r="J174" i="5"/>
  <c r="BK174" i="5"/>
  <c r="J166" i="5"/>
  <c r="J128" i="5"/>
  <c r="BK196" i="6"/>
  <c r="J200" i="6"/>
  <c r="J143" i="6"/>
  <c r="J158" i="6"/>
  <c r="J131" i="7"/>
  <c r="J134" i="7"/>
  <c r="F37" i="3" l="1"/>
  <c r="F39" i="3"/>
  <c r="BD97" i="1" s="1"/>
  <c r="F36" i="2"/>
  <c r="J34" i="2"/>
  <c r="F37" i="2"/>
  <c r="F35" i="2"/>
  <c r="F34" i="2"/>
  <c r="BA95" i="1" s="1"/>
  <c r="T119" i="2"/>
  <c r="T118" i="2"/>
  <c r="R127" i="3"/>
  <c r="T157" i="3"/>
  <c r="R142" i="4"/>
  <c r="R127" i="5"/>
  <c r="BK165" i="5"/>
  <c r="J165" i="5" s="1"/>
  <c r="J102" i="5" s="1"/>
  <c r="R127" i="6"/>
  <c r="R189" i="6"/>
  <c r="R199" i="6"/>
  <c r="P127" i="3"/>
  <c r="BK157" i="3"/>
  <c r="J157" i="3" s="1"/>
  <c r="J102" i="3" s="1"/>
  <c r="P142" i="4"/>
  <c r="BK127" i="6"/>
  <c r="J127" i="6" s="1"/>
  <c r="J100" i="6" s="1"/>
  <c r="P199" i="6"/>
  <c r="T144" i="3"/>
  <c r="BK189" i="6"/>
  <c r="J189" i="6" s="1"/>
  <c r="J101" i="6" s="1"/>
  <c r="BK119" i="2"/>
  <c r="T127" i="3"/>
  <c r="T126" i="3" s="1"/>
  <c r="T125" i="3" s="1"/>
  <c r="P157" i="3"/>
  <c r="BK127" i="4"/>
  <c r="J127" i="4" s="1"/>
  <c r="J100" i="4" s="1"/>
  <c r="T127" i="5"/>
  <c r="BK144" i="3"/>
  <c r="J144" i="3"/>
  <c r="J101" i="3" s="1"/>
  <c r="R157" i="3"/>
  <c r="R127" i="4"/>
  <c r="R126" i="4"/>
  <c r="R125" i="4"/>
  <c r="T142" i="4"/>
  <c r="P127" i="5"/>
  <c r="T165" i="5"/>
  <c r="T127" i="6"/>
  <c r="T189" i="6"/>
  <c r="T199" i="6"/>
  <c r="BK127" i="7"/>
  <c r="T127" i="7"/>
  <c r="P142" i="7"/>
  <c r="P119" i="2"/>
  <c r="P118" i="2"/>
  <c r="AU95" i="1" s="1"/>
  <c r="BK127" i="3"/>
  <c r="J127" i="3" s="1"/>
  <c r="J100" i="3" s="1"/>
  <c r="R144" i="3"/>
  <c r="R126" i="3" s="1"/>
  <c r="R125" i="3" s="1"/>
  <c r="T127" i="4"/>
  <c r="T126" i="4" s="1"/>
  <c r="T125" i="4" s="1"/>
  <c r="BK142" i="4"/>
  <c r="J142" i="4" s="1"/>
  <c r="J102" i="4" s="1"/>
  <c r="P165" i="5"/>
  <c r="P127" i="7"/>
  <c r="P126" i="7" s="1"/>
  <c r="P125" i="7" s="1"/>
  <c r="AU102" i="1" s="1"/>
  <c r="T142" i="7"/>
  <c r="R119" i="2"/>
  <c r="R118" i="2"/>
  <c r="P144" i="3"/>
  <c r="P127" i="4"/>
  <c r="P126" i="4"/>
  <c r="P125" i="4" s="1"/>
  <c r="AU98" i="1" s="1"/>
  <c r="BK127" i="5"/>
  <c r="J127" i="5" s="1"/>
  <c r="J100" i="5" s="1"/>
  <c r="R165" i="5"/>
  <c r="P127" i="6"/>
  <c r="P189" i="6"/>
  <c r="BK199" i="6"/>
  <c r="J199" i="6" s="1"/>
  <c r="J102" i="6" s="1"/>
  <c r="R127" i="7"/>
  <c r="BK142" i="7"/>
  <c r="J142" i="7"/>
  <c r="J102" i="7"/>
  <c r="R142" i="7"/>
  <c r="BK126" i="2"/>
  <c r="J126" i="2"/>
  <c r="J98" i="2"/>
  <c r="BK182" i="5"/>
  <c r="J182" i="5" s="1"/>
  <c r="J103" i="5" s="1"/>
  <c r="BK138" i="4"/>
  <c r="J138" i="4" s="1"/>
  <c r="J101" i="4" s="1"/>
  <c r="BK160" i="5"/>
  <c r="J160" i="5" s="1"/>
  <c r="J101" i="5" s="1"/>
  <c r="BK147" i="7"/>
  <c r="J147" i="7"/>
  <c r="J103" i="7" s="1"/>
  <c r="BK168" i="3"/>
  <c r="J168" i="3" s="1"/>
  <c r="J103" i="3" s="1"/>
  <c r="BK138" i="7"/>
  <c r="J138" i="7" s="1"/>
  <c r="J101" i="7" s="1"/>
  <c r="BK147" i="4"/>
  <c r="J147" i="4" s="1"/>
  <c r="J103" i="4" s="1"/>
  <c r="BK210" i="6"/>
  <c r="J210" i="6"/>
  <c r="J103" i="6" s="1"/>
  <c r="E85" i="7"/>
  <c r="J122" i="7"/>
  <c r="BE128" i="7"/>
  <c r="BE131" i="7"/>
  <c r="BE143" i="7"/>
  <c r="BE146" i="7"/>
  <c r="BE148" i="7"/>
  <c r="F122" i="7"/>
  <c r="J119" i="7"/>
  <c r="BE137" i="7"/>
  <c r="BE139" i="7"/>
  <c r="BE134" i="7"/>
  <c r="F94" i="6"/>
  <c r="J119" i="6"/>
  <c r="BE129" i="6"/>
  <c r="BE138" i="6"/>
  <c r="BE151" i="6"/>
  <c r="BE154" i="6"/>
  <c r="E85" i="6"/>
  <c r="J122" i="6"/>
  <c r="BE168" i="6"/>
  <c r="BE143" i="6"/>
  <c r="BE158" i="6"/>
  <c r="BE163" i="6"/>
  <c r="BE174" i="6"/>
  <c r="BE184" i="6"/>
  <c r="BE190" i="6"/>
  <c r="BE196" i="6"/>
  <c r="BE133" i="6"/>
  <c r="BE188" i="6"/>
  <c r="BE200" i="6"/>
  <c r="BE207" i="6"/>
  <c r="BE128" i="6"/>
  <c r="BE203" i="6"/>
  <c r="BE180" i="6"/>
  <c r="BE193" i="6"/>
  <c r="BE211" i="6"/>
  <c r="BE174" i="5"/>
  <c r="J94" i="5"/>
  <c r="J119" i="5"/>
  <c r="BE142" i="5"/>
  <c r="BE154" i="5"/>
  <c r="BE157" i="5"/>
  <c r="BE161" i="5"/>
  <c r="BE183" i="5"/>
  <c r="E85" i="5"/>
  <c r="BE128" i="5"/>
  <c r="BE134" i="5"/>
  <c r="BE150" i="5"/>
  <c r="F94" i="5"/>
  <c r="BE145" i="5"/>
  <c r="BE170" i="5"/>
  <c r="BE178" i="5"/>
  <c r="BE131" i="5"/>
  <c r="BE135" i="5"/>
  <c r="BE138" i="5"/>
  <c r="BE166" i="5"/>
  <c r="F94" i="4"/>
  <c r="E113" i="4"/>
  <c r="J119" i="4"/>
  <c r="J122" i="4"/>
  <c r="BE131" i="4"/>
  <c r="BE134" i="4"/>
  <c r="BE128" i="4"/>
  <c r="BE139" i="4"/>
  <c r="BE143" i="4"/>
  <c r="BE146" i="4"/>
  <c r="BE137" i="4"/>
  <c r="BE148" i="4"/>
  <c r="J119" i="2"/>
  <c r="J97" i="2" s="1"/>
  <c r="J94" i="3"/>
  <c r="E85" i="3"/>
  <c r="J91" i="3"/>
  <c r="F94" i="3"/>
  <c r="BE131" i="3"/>
  <c r="BE135" i="3"/>
  <c r="BE151" i="3"/>
  <c r="BE158" i="3"/>
  <c r="BE161" i="3"/>
  <c r="BE169" i="3"/>
  <c r="BE139" i="3"/>
  <c r="BE148" i="3"/>
  <c r="BE154" i="3"/>
  <c r="BE165" i="3"/>
  <c r="BE128" i="3"/>
  <c r="BE143" i="3"/>
  <c r="BE145" i="3"/>
  <c r="BB97" i="1"/>
  <c r="BC95" i="1"/>
  <c r="BB95" i="1"/>
  <c r="E85" i="2"/>
  <c r="J89" i="2"/>
  <c r="F92" i="2"/>
  <c r="J92" i="2"/>
  <c r="BE120" i="2"/>
  <c r="BE122" i="2"/>
  <c r="BE124" i="2"/>
  <c r="BE127" i="2"/>
  <c r="AW95" i="1"/>
  <c r="BD95" i="1"/>
  <c r="AS94" i="1"/>
  <c r="F36" i="3"/>
  <c r="BA97" i="1" s="1"/>
  <c r="J36" i="3"/>
  <c r="AW97" i="1" s="1"/>
  <c r="F36" i="4"/>
  <c r="BA98" i="1" s="1"/>
  <c r="F37" i="4"/>
  <c r="BB98" i="1" s="1"/>
  <c r="J36" i="4"/>
  <c r="AW98" i="1" s="1"/>
  <c r="F39" i="4"/>
  <c r="BD98" i="1" s="1"/>
  <c r="F36" i="5"/>
  <c r="BA99" i="1" s="1"/>
  <c r="F37" i="5"/>
  <c r="BB99" i="1" s="1"/>
  <c r="F38" i="5"/>
  <c r="BC99" i="1" s="1"/>
  <c r="F38" i="6"/>
  <c r="BC101" i="1" s="1"/>
  <c r="J36" i="6"/>
  <c r="AW101" i="1" s="1"/>
  <c r="F39" i="6"/>
  <c r="BD101" i="1" s="1"/>
  <c r="F39" i="7"/>
  <c r="BD102" i="1" s="1"/>
  <c r="F38" i="3"/>
  <c r="BC97" i="1" s="1"/>
  <c r="F38" i="4"/>
  <c r="BC98" i="1" s="1"/>
  <c r="J36" i="5"/>
  <c r="AW99" i="1" s="1"/>
  <c r="F39" i="5"/>
  <c r="BD99" i="1" s="1"/>
  <c r="F36" i="6"/>
  <c r="BA101" i="1" s="1"/>
  <c r="F37" i="6"/>
  <c r="BB101" i="1" s="1"/>
  <c r="F36" i="7"/>
  <c r="BA102" i="1" s="1"/>
  <c r="F38" i="7"/>
  <c r="BC102" i="1" s="1"/>
  <c r="F37" i="7"/>
  <c r="BB102" i="1" s="1"/>
  <c r="J36" i="7"/>
  <c r="AW102" i="1" s="1"/>
  <c r="BK126" i="6" l="1"/>
  <c r="J126" i="6" s="1"/>
  <c r="J99" i="6" s="1"/>
  <c r="BK126" i="5"/>
  <c r="J126" i="5" s="1"/>
  <c r="J99" i="5" s="1"/>
  <c r="R126" i="7"/>
  <c r="R125" i="7"/>
  <c r="P126" i="6"/>
  <c r="P125" i="6" s="1"/>
  <c r="AU101" i="1" s="1"/>
  <c r="AU100" i="1" s="1"/>
  <c r="T126" i="7"/>
  <c r="T125" i="7" s="1"/>
  <c r="BK126" i="7"/>
  <c r="J126" i="7" s="1"/>
  <c r="J99" i="7" s="1"/>
  <c r="T126" i="6"/>
  <c r="T125" i="6"/>
  <c r="P126" i="5"/>
  <c r="P125" i="5"/>
  <c r="AU99" i="1"/>
  <c r="T126" i="5"/>
  <c r="T125" i="5"/>
  <c r="BK118" i="2"/>
  <c r="J118" i="2"/>
  <c r="J30" i="2" s="1"/>
  <c r="AG95" i="1" s="1"/>
  <c r="P126" i="3"/>
  <c r="P125" i="3" s="1"/>
  <c r="AU97" i="1" s="1"/>
  <c r="R126" i="6"/>
  <c r="R125" i="6"/>
  <c r="R126" i="5"/>
  <c r="R125" i="5"/>
  <c r="BK126" i="4"/>
  <c r="J126" i="4" s="1"/>
  <c r="J99" i="4" s="1"/>
  <c r="J127" i="7"/>
  <c r="J100" i="7"/>
  <c r="BK126" i="3"/>
  <c r="J126" i="3" s="1"/>
  <c r="J99" i="3" s="1"/>
  <c r="J33" i="2"/>
  <c r="AV95" i="1" s="1"/>
  <c r="AT95" i="1" s="1"/>
  <c r="F35" i="3"/>
  <c r="AZ97" i="1" s="1"/>
  <c r="J35" i="4"/>
  <c r="AV98" i="1" s="1"/>
  <c r="AT98" i="1" s="1"/>
  <c r="BD96" i="1"/>
  <c r="BC96" i="1"/>
  <c r="BA96" i="1"/>
  <c r="F35" i="6"/>
  <c r="AZ101" i="1" s="1"/>
  <c r="J35" i="7"/>
  <c r="AV102" i="1" s="1"/>
  <c r="AT102" i="1" s="1"/>
  <c r="F33" i="2"/>
  <c r="AZ95" i="1" s="1"/>
  <c r="J35" i="3"/>
  <c r="AV97" i="1" s="1"/>
  <c r="AT97" i="1" s="1"/>
  <c r="F35" i="4"/>
  <c r="AZ98" i="1" s="1"/>
  <c r="J35" i="5"/>
  <c r="AV99" i="1" s="1"/>
  <c r="AT99" i="1" s="1"/>
  <c r="J35" i="6"/>
  <c r="AV101" i="1" s="1"/>
  <c r="AT101" i="1" s="1"/>
  <c r="BB100" i="1"/>
  <c r="AX100" i="1" s="1"/>
  <c r="BD100" i="1"/>
  <c r="BB96" i="1"/>
  <c r="F35" i="5"/>
  <c r="AZ99" i="1" s="1"/>
  <c r="BA100" i="1"/>
  <c r="AW100" i="1" s="1"/>
  <c r="BC100" i="1"/>
  <c r="AY100" i="1" s="1"/>
  <c r="F35" i="7"/>
  <c r="AZ102" i="1" s="1"/>
  <c r="BK125" i="6" l="1"/>
  <c r="J125" i="6" s="1"/>
  <c r="BK125" i="5"/>
  <c r="J125" i="5" s="1"/>
  <c r="BK125" i="4"/>
  <c r="J125" i="4" s="1"/>
  <c r="J32" i="4" s="1"/>
  <c r="AG98" i="1" s="1"/>
  <c r="BK125" i="3"/>
  <c r="J125" i="3" s="1"/>
  <c r="J98" i="3" s="1"/>
  <c r="J96" i="2"/>
  <c r="BK125" i="7"/>
  <c r="J125" i="7" s="1"/>
  <c r="J98" i="7" s="1"/>
  <c r="J39" i="2"/>
  <c r="AN95" i="1"/>
  <c r="AU96" i="1"/>
  <c r="AU94" i="1"/>
  <c r="AW96" i="1"/>
  <c r="AY96" i="1"/>
  <c r="AZ100" i="1"/>
  <c r="AV100" i="1" s="1"/>
  <c r="AT100" i="1" s="1"/>
  <c r="BC94" i="1"/>
  <c r="W32" i="1" s="1"/>
  <c r="AZ96" i="1"/>
  <c r="AV96" i="1" s="1"/>
  <c r="AX96" i="1"/>
  <c r="BA94" i="1"/>
  <c r="W30" i="1" s="1"/>
  <c r="BB94" i="1"/>
  <c r="W31" i="1" s="1"/>
  <c r="BD94" i="1"/>
  <c r="W33" i="1" s="1"/>
  <c r="J32" i="5" l="1"/>
  <c r="AG99" i="1" s="1"/>
  <c r="AN99" i="1" s="1"/>
  <c r="J98" i="5"/>
  <c r="J32" i="6"/>
  <c r="J98" i="6"/>
  <c r="J41" i="4"/>
  <c r="J98" i="4"/>
  <c r="AN98" i="1"/>
  <c r="AT96" i="1"/>
  <c r="AX94" i="1"/>
  <c r="J32" i="7"/>
  <c r="AG102" i="1" s="1"/>
  <c r="J32" i="3"/>
  <c r="AG97" i="1" s="1"/>
  <c r="AY94" i="1"/>
  <c r="AW94" i="1"/>
  <c r="AK30" i="1" s="1"/>
  <c r="AZ94" i="1"/>
  <c r="W29" i="1" s="1"/>
  <c r="J41" i="5" l="1"/>
  <c r="AG101" i="1"/>
  <c r="AN101" i="1" s="1"/>
  <c r="J41" i="6"/>
  <c r="J41" i="7"/>
  <c r="J41" i="3"/>
  <c r="AG96" i="1"/>
  <c r="AN96" i="1" s="1"/>
  <c r="AN102" i="1"/>
  <c r="AN97" i="1"/>
  <c r="AV94" i="1"/>
  <c r="AK29" i="1" s="1"/>
  <c r="AG100" i="1" l="1"/>
  <c r="AN100" i="1" s="1"/>
  <c r="AT94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<sst xmlns="http://schemas.openxmlformats.org/spreadsheetml/2006/main" count="3426" uniqueCount="436">
  <si>
    <t>Export Komplet</t>
  </si>
  <si>
    <t/>
  </si>
  <si>
    <t>2.0</t>
  </si>
  <si>
    <t>ZAMOK</t>
  </si>
  <si>
    <t>False</t>
  </si>
  <si>
    <t>{9c2f9969-14da-4709-9ef8-7b7849949020}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</si>
  <si>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</si>
  <si>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</si>
  <si>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</si>
  <si>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</si>
  <si>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</si>
  <si>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</si>
  <si>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</si>
  <si>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</si>
  <si>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2078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</si>
  <si>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</si>
  <si>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</si>
  <si>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lesní cesty Zlaté Hory - Rožmitál</t>
  </si>
  <si>
    <t>0,1</t>
  </si>
  <si>
    <t>KSO:</t>
  </si>
  <si>
    <t>CC-CZ:</t>
  </si>
  <si>
    <t>1</t>
  </si>
  <si>
    <t>Místo:</t>
  </si>
  <si>
    <t>Zlaté Hory</t>
  </si>
  <si>
    <t>Datum:</t>
  </si>
  <si>
    <t>5. 4. 2023</t>
  </si>
  <si>
    <t>10</t>
  </si>
  <si>
    <t>100</t>
  </si>
  <si>
    <t>Zadavatel:</t>
  </si>
  <si>
    <t>IČ:</t>
  </si>
  <si>
    <t>00296481</t>
  </si>
  <si>
    <t>Město Zlaté Hory</t>
  </si>
  <si>
    <t>DIČ:</t>
  </si>
  <si>
    <t>CZ00296481</t>
  </si>
  <si>
    <t>Uchazeč:</t>
  </si>
  <si>
    <t>Projektant:</t>
  </si>
  <si>
    <t>88359115</t>
  </si>
  <si>
    <t>True</t>
  </si>
  <si>
    <t>Ing. Miroslav Knápek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</si>
  <si>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</si>
  <si>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</si>
  <si>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</si>
  <si>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</si>
  <si>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</si>
  <si>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</si>
  <si>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</si>
  <si>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</si>
  <si>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</si>
  <si>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</si>
  <si>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</si>
  <si>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</si>
  <si>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</si>
  <si>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</si>
  <si>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</si>
  <si>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</si>
  <si>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</si>
  <si>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</si>
  <si>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</si>
  <si>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</si>
  <si>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</si>
  <si>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</si>
  <si>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</si>
  <si>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</si>
  <si>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</si>
  <si>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</si>
  <si>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</si>
  <si>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</si>
  <si>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</si>
  <si>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</si>
  <si>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</si>
  <si>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</si>
  <si>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</si>
  <si>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</si>
  <si>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</si>
  <si>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</si>
  <si>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</si>
  <si>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</si>
  <si>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</si>
  <si>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</si>
  <si>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</si>
  <si>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</si>
  <si>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</si>
  <si>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</si>
  <si>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</si>
  <si>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</si>
  <si>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</si>
  <si>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</si>
  <si>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</si>
  <si>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</si>
  <si>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{53ef6a7e-8c96-4e25-84da-3ce00fe70c72}</t>
  </si>
  <si>
    <t>2</t>
  </si>
  <si>
    <t>SO 01 - Komunikace - větev A</t>
  </si>
  <si>
    <t>{95306a68-86cf-4a72-900a-df49d6a70f6e}</t>
  </si>
  <si>
    <t>1.1</t>
  </si>
  <si>
    <t>Větev A, dl. 400 m</t>
  </si>
  <si>
    <t>Soupis</t>
  </si>
  <si>
    <t>{c497d382-3054-4963-8673-e9b7d4bfaec5}</t>
  </si>
  <si>
    <t>1.2</t>
  </si>
  <si>
    <t>Větev A, výměna podloží se souhlasem investora</t>
  </si>
  <si>
    <t>{c266c2c7-50ce-4678-9047-d3a5f6f9a43b}</t>
  </si>
  <si>
    <t>1.3</t>
  </si>
  <si>
    <t>Propustky</t>
  </si>
  <si>
    <t>{3f1a34d1-44a4-410e-94e5-190788645682}</t>
  </si>
  <si>
    <t>SO 02 - Komunikace - větev B</t>
  </si>
  <si>
    <t>{710483a8-2355-4cb2-b7ad-88bb77254e8c}</t>
  </si>
  <si>
    <t>2.1</t>
  </si>
  <si>
    <t>Větev B, dl. 886 m</t>
  </si>
  <si>
    <t>{12950672-38d9-4408-a840-3ddf0d5f0ad2}</t>
  </si>
  <si>
    <t>2.2</t>
  </si>
  <si>
    <t>Větev B, výměna podloží se souhlasem investora</t>
  </si>
  <si>
    <t>{e726d0dd-436f-41ba-a967-f7915b5470b5}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</si>
  <si>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</si>
  <si>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</si>
  <si>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</si>
  <si>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</si>
  <si>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</si>
  <si>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</si>
  <si>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</si>
  <si>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</si>
  <si>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</si>
  <si>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</si>
  <si>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</si>
  <si>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</si>
  <si>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</si>
  <si>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</si>
  <si>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</si>
  <si>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</si>
  <si>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</si>
  <si>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</si>
  <si>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</si>
  <si>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</si>
  <si>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</si>
  <si>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</si>
  <si>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</si>
  <si>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</si>
  <si>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</si>
  <si>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</si>
  <si>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</si>
  <si>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</si>
  <si>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012303000</t>
  </si>
  <si>
    <t>Geodetické práce po výstavbě</t>
  </si>
  <si>
    <t>soubor</t>
  </si>
  <si>
    <t>CS ÚRS 2023 01</t>
  </si>
  <si>
    <t>1024</t>
  </si>
  <si>
    <t>-27628228</t>
  </si>
  <si>
    <t>P</t>
  </si>
  <si>
    <t>Poznámka k položce:_x000D_
Geodetické zaměření k ověření skutečně realizovaných množství prací a pro vypracování dokumentace skutečného provedení stavby</t>
  </si>
  <si>
    <t>013254000</t>
  </si>
  <si>
    <t>Dokumentace skutečného provedení stavby</t>
  </si>
  <si>
    <t>kus</t>
  </si>
  <si>
    <t>-1952966042</t>
  </si>
  <si>
    <t>Poznámka k položce:_x000D_
Dokumentace skutečného provedení stavby včetně digitální formy, závěrečná zpráva o kvalitě.</t>
  </si>
  <si>
    <t>3</t>
  </si>
  <si>
    <t>R</t>
  </si>
  <si>
    <t>Provizorní dopravní značení</t>
  </si>
  <si>
    <t>Kč</t>
  </si>
  <si>
    <t>vlastní</t>
  </si>
  <si>
    <t>-1457217395</t>
  </si>
  <si>
    <t>Poznámka k položce:_x000D_
včetně příplatku za každý den použití, omezení provozu, krátkodobá uzavírka</t>
  </si>
  <si>
    <t>VRN</t>
  </si>
  <si>
    <t>Vedlejší rozpočtové náklady</t>
  </si>
  <si>
    <t>5</t>
  </si>
  <si>
    <t>032103000</t>
  </si>
  <si>
    <t>Zařízení staveniště - zřízení, provoz pod dobu stavby, odstranění</t>
  </si>
  <si>
    <t>kpl</t>
  </si>
  <si>
    <t>579359505</t>
  </si>
  <si>
    <t>1 - SO 01 - Komunikace - větev A</t>
  </si>
  <si>
    <t>Soupis:</t>
  </si>
  <si>
    <t>1.1 - Větev A, dl. 400 m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</si>
  <si>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</si>
  <si>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</si>
  <si>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</si>
  <si>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</si>
  <si>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</si>
  <si>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</si>
  <si>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</si>
  <si>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</si>
  <si>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113107241</t>
  </si>
  <si>
    <t>Odstranění podkladu živičného tl 50 mm strojně pl přes 200 m2</t>
  </si>
  <si>
    <t>m2</t>
  </si>
  <si>
    <t>-887698173</t>
  </si>
  <si>
    <t>VV</t>
  </si>
  <si>
    <t>"plocha cca 490 m2 (odhadovaná kubatura 60 m3) =" 490,0</t>
  </si>
  <si>
    <t>Součet</t>
  </si>
  <si>
    <t>122452205</t>
  </si>
  <si>
    <t>Odkopávky a prokopávky nezapažené pro silnice a dálnice v hornině třídy těžitelnosti II objem do 1000 m3 strojně</t>
  </si>
  <si>
    <t>m3</t>
  </si>
  <si>
    <t>-158874374</t>
  </si>
  <si>
    <t>"odkop pro spodní stavbu komunikace =" 550,0</t>
  </si>
  <si>
    <t>"odstranění nánosů zeminy z okraje komunikace, š.0,5 m, tl. cca 0,2 m =" 40,0</t>
  </si>
  <si>
    <t>162351124</t>
  </si>
  <si>
    <t>Vodorovné přemístění přes 500 do 1000 m výkopku/sypaniny z hornin třídy těžitelnosti II skupiny 4 a 5</t>
  </si>
  <si>
    <t>1564245205</t>
  </si>
  <si>
    <t>"z výkopu pro spodní stavbu komunikace =" 550,0</t>
  </si>
  <si>
    <t>"odstraněné nánosy zeminy z okraje komunikace =" 40,0</t>
  </si>
  <si>
    <t>181101142</t>
  </si>
  <si>
    <t>Úprava pozemku s rozpojením, přehrnutím, urovnáním a přehrnutím přes 20 do 40 m zeminy skupiny 4</t>
  </si>
  <si>
    <t>854277334</t>
  </si>
  <si>
    <t>"rozhrnutí odkopané zeminy do okolního terénu z výkopu pro spodní stavbu komunikace =" 550,0</t>
  </si>
  <si>
    <t>181152302</t>
  </si>
  <si>
    <t>Úprava pláně pro silnice a dálnice v zářezech se zhutněním</t>
  </si>
  <si>
    <t>453150361</t>
  </si>
  <si>
    <t>Komunikace pozemní</t>
  </si>
  <si>
    <t>6</t>
  </si>
  <si>
    <t>564871111</t>
  </si>
  <si>
    <t>Podklad ze štěrkodrtě ŠD plochy přes 100 m2 tl 250 mm</t>
  </si>
  <si>
    <t>-520535798</t>
  </si>
  <si>
    <t>"větev A1 (km 0,000 - 0,400) + nájezdy =" 1450,0</t>
  </si>
  <si>
    <t>7</t>
  </si>
  <si>
    <t>573452111</t>
  </si>
  <si>
    <t>Dvojitý nátěr ze silniční emulze v množství 1,7 kg/m2 s posypem</t>
  </si>
  <si>
    <t>567470954</t>
  </si>
  <si>
    <t>"dvojvrstvý nátěr - větev A1 (km 0,000 - 0,400) + nájezdy =" 1450,0</t>
  </si>
  <si>
    <t>8</t>
  </si>
  <si>
    <t>574381112</t>
  </si>
  <si>
    <t>Penetrační makadam hrubý PMH tl 100 mm</t>
  </si>
  <si>
    <t>1103930839</t>
  </si>
  <si>
    <t>9</t>
  </si>
  <si>
    <t>597361121</t>
  </si>
  <si>
    <t>Svodnice ocelová š 120 mm kotvená do betonu</t>
  </si>
  <si>
    <t>m</t>
  </si>
  <si>
    <t>282443505</t>
  </si>
  <si>
    <t>"svodnice =" 3 * 5,0</t>
  </si>
  <si>
    <t>997</t>
  </si>
  <si>
    <t>Přesun sutě</t>
  </si>
  <si>
    <t>997221561</t>
  </si>
  <si>
    <t>Vodorovná doprava suti z kusových materiálů do 1 km</t>
  </si>
  <si>
    <t>t</t>
  </si>
  <si>
    <t>-709901265</t>
  </si>
  <si>
    <t>"vybouraný asfaltobeton - odhadovaná kubatura 60 m3 =" 60,0 * 2,4</t>
  </si>
  <si>
    <t>11</t>
  </si>
  <si>
    <t>997221569</t>
  </si>
  <si>
    <t>Příplatek ZKD 1 km u vodorovné dopravy suti z kusových materiálů</t>
  </si>
  <si>
    <t>-290934023</t>
  </si>
  <si>
    <t>předpokládaná vzdálenost 25 km</t>
  </si>
  <si>
    <t>"vybouraný asfaltobeton =" (25-1) * 144,0</t>
  </si>
  <si>
    <t>12</t>
  </si>
  <si>
    <t>997221875</t>
  </si>
  <si>
    <t>Poplatek za uložení stavebního odpadu na recyklační skládce (skládkovné) asfaltového bez obsahu dehtu zatříděného do Katalogu odpadů pod kódem 17 03 02</t>
  </si>
  <si>
    <t>-282089648</t>
  </si>
  <si>
    <t>"vybouraný asfaltobeton =" 144,0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</si>
  <si>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</si>
  <si>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</si>
  <si>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</si>
  <si>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</si>
  <si>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</si>
  <si>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-2141413020</t>
  </si>
  <si>
    <t>1.2 - Větev A, výměna podloží se souhlasem investora</t>
  </si>
  <si>
    <t xml:space="preserve">    9 - Ostatní konstrukce a práce, bourání</t>
  </si>
  <si>
    <t>-434736106</t>
  </si>
  <si>
    <t>"případná výměna podloží se souhlasem investora v tl.0,3 m a ploše 1450,0 m2 =" 0,3*1450,0</t>
  </si>
  <si>
    <t>-782483029</t>
  </si>
  <si>
    <t>"z výkopu pro výměnu podloží =" 435,0</t>
  </si>
  <si>
    <t>-2008646744</t>
  </si>
  <si>
    <t>"rozhrnutí odkopané zeminy do okolního terénu z výkopu pro výměnu podloží =" 435,0</t>
  </si>
  <si>
    <t>1241799970</t>
  </si>
  <si>
    <t>564851111</t>
  </si>
  <si>
    <t>Podklad ze štěrkodrtě ŠD plochy přes 100 m2 tl 150 mm</t>
  </si>
  <si>
    <t>2133054990</t>
  </si>
  <si>
    <t>"drcené kamenivo frakce 0/63 ve dvou vrstvách 150 mm na celkovou tloušťku 300 mm =" 2 * 1450,0</t>
  </si>
  <si>
    <t>Ostatní konstrukce a práce, bourání</t>
  </si>
  <si>
    <t>919726122</t>
  </si>
  <si>
    <t>Geotextilie pro ochranu, separaci a filtraci netkaná měrná hm přes 200 do 300 g/m2</t>
  </si>
  <si>
    <t>1519044207</t>
  </si>
  <si>
    <t>"výměna podloží =" 1450,0</t>
  </si>
  <si>
    <t>99699R1</t>
  </si>
  <si>
    <t>Statické zatěžovací zkoušky</t>
  </si>
  <si>
    <t>KUS</t>
  </si>
  <si>
    <t>814579406</t>
  </si>
  <si>
    <t>25777288</t>
  </si>
  <si>
    <t>1.3 - Propustky</t>
  </si>
  <si>
    <t xml:space="preserve">    4 - Vodorovné konstrukce</t>
  </si>
  <si>
    <t>115001104</t>
  </si>
  <si>
    <t>Převedení vody potrubím DN přes 250 do 300</t>
  </si>
  <si>
    <t>-1225617533</t>
  </si>
  <si>
    <t>"provizorní obtokové potrubí - PVC DN300 =" 1 * 6,0</t>
  </si>
  <si>
    <t>119002412</t>
  </si>
  <si>
    <t>Pojezdový ocelový plech pro zabezpečení výkopu odstranění</t>
  </si>
  <si>
    <t>-1792276511</t>
  </si>
  <si>
    <t>"přejezdy výkopů, š.3,0 m a délka 2,0 =" 2,0 * 3,0 * 1</t>
  </si>
  <si>
    <t>119002411</t>
  </si>
  <si>
    <t>Pojezdový ocelový plech pro zabezpečení výkopu zřízení</t>
  </si>
  <si>
    <t>751809478</t>
  </si>
  <si>
    <t>132351254</t>
  </si>
  <si>
    <t>Hloubení rýh nezapažených š do 2000 mm v hornině třídy těžitelnosti II skupiny 4 objem do 500 m3 strojně</t>
  </si>
  <si>
    <t>-1056595282</t>
  </si>
  <si>
    <t>"Výkop pro propustek DN 600, délky 6 m =" 7,50 * 1,40 * 2,0 * 1</t>
  </si>
  <si>
    <t>162351104</t>
  </si>
  <si>
    <t>Vodorovné přemístění přes 500 do 1000 m výkopku/sypaniny z horniny třídy těžitelnosti I skupiny 1 až 3</t>
  </si>
  <si>
    <t>472925634</t>
  </si>
  <si>
    <t>"celková kubatura výkopů pro propustky =" 21,0</t>
  </si>
  <si>
    <t>"odpočet kubatury zpětného zásypu =" - 7,360</t>
  </si>
  <si>
    <t>171103101</t>
  </si>
  <si>
    <t>Zemní hrázky melioračních kanálů z horniny třídy těžitelnosti I a II, skupiny 1 až 4</t>
  </si>
  <si>
    <t>-1755186970</t>
  </si>
  <si>
    <t>"zemní hrázka ze zeminy na vtoku (materiál použit z výkopku) - zřízení + odstranění =" 1 * 1,0</t>
  </si>
  <si>
    <t>174101101</t>
  </si>
  <si>
    <t>Zásyp jam, šachet rýh nebo kolem objektů sypaninou se zhutněním</t>
  </si>
  <si>
    <t>235618682</t>
  </si>
  <si>
    <t>zásyp propustků do úrovně pláně</t>
  </si>
  <si>
    <t>"zásyp propustku DN 600, délky 6 m =" 4,0 * 1,40 * 0,6 * 1</t>
  </si>
  <si>
    <t>"zásypy kolem čel propustků a vtokových jímek =" 4,0</t>
  </si>
  <si>
    <t>175151101</t>
  </si>
  <si>
    <t>Obsypání potrubí strojně sypaninou bez prohození, uloženou do 3 m</t>
  </si>
  <si>
    <t>-959866774</t>
  </si>
  <si>
    <t>Obsyp propustku do úrovně 300 mm nad vrchol trouby</t>
  </si>
  <si>
    <t>"obsyp propustku DN 600, délky 6 m =" 4,0 * 1,40 * 0,9 * 1 - (0,3 * 0,3 * 3,14 * 4 * 1)</t>
  </si>
  <si>
    <t>M</t>
  </si>
  <si>
    <t>58344171</t>
  </si>
  <si>
    <t>štěrkodrť frakce 0/32</t>
  </si>
  <si>
    <t>1200413016</t>
  </si>
  <si>
    <t>"štěrkopísek pro boční a krycí obsyp potrubí =" 2,0 * 3,910</t>
  </si>
  <si>
    <t>1851833614</t>
  </si>
  <si>
    <t>"rozhrnutí odkopané zeminy z výkopu pro propustky =" 13,640</t>
  </si>
  <si>
    <t>Vodorovné konstrukce</t>
  </si>
  <si>
    <t>451572111</t>
  </si>
  <si>
    <t>Lože pod potrubí otevřený výkop z kameniva drobného těženého</t>
  </si>
  <si>
    <t>1346813458</t>
  </si>
  <si>
    <t>lože ze stěrkopísku pod troubou tl. 10 cm</t>
  </si>
  <si>
    <t>"propustek 1 =" 6,0 * 0,1 * 1,40</t>
  </si>
  <si>
    <t>919441221</t>
  </si>
  <si>
    <t>Čelo propustku z lomového kamene pro propustek z trub DN 600 až 800</t>
  </si>
  <si>
    <t>1101997693</t>
  </si>
  <si>
    <t>výtoková čela</t>
  </si>
  <si>
    <t>"DN 600 - propustek 1 =" 1</t>
  </si>
  <si>
    <t>919443111</t>
  </si>
  <si>
    <t>Vtoková jímka z lomového kamene propustku z trub do DN 800</t>
  </si>
  <si>
    <t>1612088435</t>
  </si>
  <si>
    <t>vtoková jímka je na straně přiléhající ke svahu opatřena zvýšeným čelem (mimo vtokové jímku u propustku č.3)</t>
  </si>
  <si>
    <t>14</t>
  </si>
  <si>
    <t>919551114</t>
  </si>
  <si>
    <t>Zřízení propustku z trub plastových PE rýhovaných se spojkami nebo s hrdlem DN 600 mm</t>
  </si>
  <si>
    <t>156554513</t>
  </si>
  <si>
    <t>nová korugovaná HDPE/PP trouba DN 600 vč.spojek</t>
  </si>
  <si>
    <t>"propustek 1 =" 6,0</t>
  </si>
  <si>
    <t>28617049</t>
  </si>
  <si>
    <t>trubka kanalizační PP korugovaná DN 600x6000mm SN10</t>
  </si>
  <si>
    <t>1310055234</t>
  </si>
  <si>
    <t>16</t>
  </si>
  <si>
    <t>998276101</t>
  </si>
  <si>
    <t>Přesun hmot pro trubní vedení z trub z plastických hmot otevřený výkop</t>
  </si>
  <si>
    <t>904976990</t>
  </si>
  <si>
    <t>2 - SO 02 - Komunikace - větev B</t>
  </si>
  <si>
    <t>2.1 - Větev B, dl. 886 m</t>
  </si>
  <si>
    <t>111251102</t>
  </si>
  <si>
    <t>Odstranění křovin a stromů průměru kmene do 100 mm i s kořeny sklonu terénu do 1:5 z celkové plochy přes 100 do 500 m2 strojně</t>
  </si>
  <si>
    <t>1001349084</t>
  </si>
  <si>
    <t>111251111.1</t>
  </si>
  <si>
    <t>Drcení ořezaných větví D do 100 mm s rozpostřením v okolním terénu</t>
  </si>
  <si>
    <t>1837470001</t>
  </si>
  <si>
    <t>"odstraněné křoviny =" 3,0</t>
  </si>
  <si>
    <t>"větve z pokácených stromů=" 7,0</t>
  </si>
  <si>
    <t>112101101</t>
  </si>
  <si>
    <t>Odstranění stromů listnatých průměru kmene přes 100 do 300 mm</t>
  </si>
  <si>
    <t>-1162901845</t>
  </si>
  <si>
    <t>"1 x strom 15 cm =" 1</t>
  </si>
  <si>
    <t>"1 x strom 20 cm =" 1</t>
  </si>
  <si>
    <t>"1 x strom 25 cm =" 1</t>
  </si>
  <si>
    <t>112101102</t>
  </si>
  <si>
    <t>Odstranění stromů listnatých průměru kmene přes 300 do 500 mm</t>
  </si>
  <si>
    <t>-1944149010</t>
  </si>
  <si>
    <t>"1 x strom 40 cm =" 1</t>
  </si>
  <si>
    <t>"2 x strom 45 cm =" 2</t>
  </si>
  <si>
    <t>"1 x strom 50 cm =" 1</t>
  </si>
  <si>
    <t>112251222</t>
  </si>
  <si>
    <t>Odstranění pařezů na svahu přes 1:5 do 1:2 odfrézováním hl přes 0,2 do 0,5 m</t>
  </si>
  <si>
    <t>1557325880</t>
  </si>
  <si>
    <t>"1 x strom 15 cm =" 0,15*0,15*3,14*1</t>
  </si>
  <si>
    <t>"1 x strom 20 cm =" 0,20*0,20*3,14*1</t>
  </si>
  <si>
    <t>"1 x strom 25 cm =" 0,25*0,25*3,14*1</t>
  </si>
  <si>
    <t>"1 x strom 40 cm =" 0,40*0,40*3,14*1</t>
  </si>
  <si>
    <t>"2 x strom 45 cm =" 0,45*0,45*3,14*2</t>
  </si>
  <si>
    <t>"1 x strom 50 cm =" 0,50*0,50*3,14*1</t>
  </si>
  <si>
    <t>76880707</t>
  </si>
  <si>
    <t>"plocha cca 3100 m2 (odhadovaná kubatura 160 m3) =" 3100,0</t>
  </si>
  <si>
    <t>1147615130</t>
  </si>
  <si>
    <t>"odkop pro spodní stavbu komunikace =" 837,0</t>
  </si>
  <si>
    <t>"odstranění nánosů zeminy z okraje komunikace, š.0,5 m, tl. cca 0,2 m =" 89,0</t>
  </si>
  <si>
    <t>162201411</t>
  </si>
  <si>
    <t>Vodorovné přemístění kmenů stromů listnatých do 1 km D kmene přes 100 do 300 mm</t>
  </si>
  <si>
    <t>903611517</t>
  </si>
  <si>
    <t>162201412</t>
  </si>
  <si>
    <t>Vodorovné přemístění kmenů stromů listnatých do 1 km D kmene přes 300 do 500 mm</t>
  </si>
  <si>
    <t>409972435</t>
  </si>
  <si>
    <t>162301951</t>
  </si>
  <si>
    <t>Příplatek k vodorovnému přemístění kmenů stromů listnatých D kmene přes 100 do 300 mm ZKD 1 km</t>
  </si>
  <si>
    <t>-206985243</t>
  </si>
  <si>
    <t>předpokládaná vzdálenost 15 km</t>
  </si>
  <si>
    <t>"1 x strom 15 cm =" (15-1) * 1</t>
  </si>
  <si>
    <t>"1 x strom 20 cm =" (15-1) * 1</t>
  </si>
  <si>
    <t>"1 x strom 25 cm =" (15-1) * 1</t>
  </si>
  <si>
    <t>162301952</t>
  </si>
  <si>
    <t>Příplatek k vodorovnému přemístění kmenů stromů listnatých D kmene přes 300 do 500 mm ZKD 1 km</t>
  </si>
  <si>
    <t>-231889603</t>
  </si>
  <si>
    <t>"1 x strom 40 cm =" (15-1) * 1</t>
  </si>
  <si>
    <t>"2 x strom 45 cm =" (15-1) * 2</t>
  </si>
  <si>
    <t>"1 x strom 50 cm =" (15-1) * 1</t>
  </si>
  <si>
    <t>1407986601</t>
  </si>
  <si>
    <t>"z výkopu pro spodní stavbu komunikace =" 837,0</t>
  </si>
  <si>
    <t xml:space="preserve">"odstraněné nánosy zeminy z okraje komunikace =" 89,0 </t>
  </si>
  <si>
    <t>-1298480630</t>
  </si>
  <si>
    <t>"rozhrnutí odkopané zeminy do okolního terénu z výkopu pro spodní stavbu komunikace =" 837,0</t>
  </si>
  <si>
    <t>-999104483</t>
  </si>
  <si>
    <t>-454086139</t>
  </si>
  <si>
    <t>"větev B (km 0,000 - 0,886) =" 3100,0</t>
  </si>
  <si>
    <t>251733836</t>
  </si>
  <si>
    <t>"dvojvrstvý nátěr - větev B (km 0,000 - 0,886) =" 3100,0</t>
  </si>
  <si>
    <t>17</t>
  </si>
  <si>
    <t>1311117702</t>
  </si>
  <si>
    <t>18</t>
  </si>
  <si>
    <t>-1106379673</t>
  </si>
  <si>
    <t>"vybouraný asfaltobeton - odhadovaná kubatura 160 m3 =" 160,0 * 2,4</t>
  </si>
  <si>
    <t>19</t>
  </si>
  <si>
    <t>1465067060</t>
  </si>
  <si>
    <t>"vybouraný asfaltobeton =" (25-1) * 384,0</t>
  </si>
  <si>
    <t>20</t>
  </si>
  <si>
    <t>-465386634</t>
  </si>
  <si>
    <t>"vybouraný asfaltobeton =" 384,0</t>
  </si>
  <si>
    <t>1212640913</t>
  </si>
  <si>
    <t>2.2 - Větev B, výměna podloží se souhlasem investora</t>
  </si>
  <si>
    <t>-1450090992</t>
  </si>
  <si>
    <t>"případná výměna podloží se souhlasem investora v tl.0,3 m a ploše 3100,0 m2 =" 0,3*3100,0</t>
  </si>
  <si>
    <t>-1688053606</t>
  </si>
  <si>
    <t>"z výkopu pro výměnu podloží - rozvoz na místo rozprostření =" 930,0</t>
  </si>
  <si>
    <t>2004111091</t>
  </si>
  <si>
    <t>"rozhrnutí odkopané zeminy do okolního terénu z výkopu pro výměnu podloží =" 930,0</t>
  </si>
  <si>
    <t>-1350462510</t>
  </si>
  <si>
    <t>965729476</t>
  </si>
  <si>
    <t>"drcené kamenivo frakce 0/63 ve dvou vrstvách 150 mm na celkovou tloušťku 300 mm =" 2 * 3100,0</t>
  </si>
  <si>
    <t>158440023</t>
  </si>
  <si>
    <t>"výměna podloží =" 3100,0</t>
  </si>
  <si>
    <t>1228895561</t>
  </si>
  <si>
    <t>-2134803217</t>
  </si>
  <si>
    <t>BERKASTAV s.r.o.</t>
  </si>
  <si>
    <t>026 57 392</t>
  </si>
  <si>
    <t>CZ02657392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</si>
</sst>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4" fontId="6" fillId="0" borderId="0" xfId="0" applyNumberFormat="1" applyFont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topLeftCell="A5" workbookViewId="0">
      <selection activeCell="AI19" sqref="AI1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22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9" t="s">
        <v>15</v>
      </c>
      <c r="BS5" s="16" t="s">
        <v>6</v>
      </c>
    </row>
    <row r="6" spans="1:74" ht="36.9" customHeight="1">
      <c r="B6" s="19"/>
      <c r="D6" s="25" t="s">
        <v>16</v>
      </c>
      <c r="K6" s="223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20"/>
      <c r="BS6" s="16" t="s">
        <v>18</v>
      </c>
    </row>
    <row r="7" spans="1:74" ht="12" customHeight="1">
      <c r="B7" s="19"/>
      <c r="D7" s="26" t="s">
        <v>19</v>
      </c>
      <c r="K7" s="24" t="s">
        <v>1</v>
      </c>
      <c r="AK7" s="26" t="s">
        <v>20</v>
      </c>
      <c r="AN7" s="24" t="s">
        <v>1</v>
      </c>
      <c r="AR7" s="19"/>
      <c r="BE7" s="220"/>
      <c r="BS7" s="16" t="s">
        <v>21</v>
      </c>
    </row>
    <row r="8" spans="1:74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220"/>
      <c r="BS8" s="16" t="s">
        <v>26</v>
      </c>
    </row>
    <row r="9" spans="1:74" ht="14.4" customHeight="1">
      <c r="B9" s="19"/>
      <c r="AR9" s="19"/>
      <c r="BE9" s="220"/>
      <c r="BS9" s="16" t="s">
        <v>27</v>
      </c>
    </row>
    <row r="10" spans="1:74" ht="12" customHeight="1">
      <c r="B10" s="19"/>
      <c r="D10" s="26" t="s">
        <v>28</v>
      </c>
      <c r="AK10" s="26" t="s">
        <v>29</v>
      </c>
      <c r="AN10" s="24" t="s">
        <v>30</v>
      </c>
      <c r="AR10" s="19"/>
      <c r="BE10" s="220"/>
      <c r="BS10" s="16" t="s">
        <v>18</v>
      </c>
    </row>
    <row r="11" spans="1:74" ht="18.45" customHeight="1">
      <c r="B11" s="19"/>
      <c r="E11" s="24" t="s">
        <v>31</v>
      </c>
      <c r="AK11" s="26" t="s">
        <v>32</v>
      </c>
      <c r="AN11" s="24" t="s">
        <v>33</v>
      </c>
      <c r="AR11" s="19"/>
      <c r="BE11" s="220"/>
      <c r="BS11" s="16" t="s">
        <v>18</v>
      </c>
    </row>
    <row r="12" spans="1:74" ht="6.9" customHeight="1">
      <c r="B12" s="19"/>
      <c r="AR12" s="19"/>
      <c r="BE12" s="220"/>
      <c r="BS12" s="16" t="s">
        <v>18</v>
      </c>
    </row>
    <row r="13" spans="1:74" ht="12" customHeight="1">
      <c r="B13" s="19"/>
      <c r="D13" s="26" t="s">
        <v>34</v>
      </c>
      <c r="AK13" s="26" t="s">
        <v>29</v>
      </c>
      <c r="AN13" s="28" t="s">
        <v>434</v>
      </c>
      <c r="AR13" s="19"/>
      <c r="BE13" s="220"/>
      <c r="BS13" s="16" t="s">
        <v>18</v>
      </c>
    </row>
    <row r="14" spans="1:74" ht="13.2">
      <c r="B14" s="19"/>
      <c r="E14" s="224" t="s">
        <v>433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6" t="s">
        <v>32</v>
      </c>
      <c r="AN14" s="28" t="s">
        <v>435</v>
      </c>
      <c r="AR14" s="19"/>
      <c r="BE14" s="220"/>
      <c r="BS14" s="16" t="s">
        <v>18</v>
      </c>
    </row>
    <row r="15" spans="1:74" ht="6.9" customHeight="1">
      <c r="B15" s="19"/>
      <c r="AR15" s="19"/>
      <c r="BE15" s="220"/>
      <c r="BS15" s="16" t="s">
        <v>4</v>
      </c>
    </row>
    <row r="16" spans="1:74" ht="12" customHeight="1">
      <c r="B16" s="19"/>
      <c r="D16" s="26" t="s">
        <v>35</v>
      </c>
      <c r="AK16" s="26" t="s">
        <v>29</v>
      </c>
      <c r="AN16" s="24" t="s">
        <v>36</v>
      </c>
      <c r="AR16" s="19"/>
      <c r="BE16" s="220"/>
      <c r="BS16" s="16" t="s">
        <v>37</v>
      </c>
    </row>
    <row r="17" spans="2:71" ht="18.45" customHeight="1">
      <c r="B17" s="19"/>
      <c r="E17" s="24" t="s">
        <v>38</v>
      </c>
      <c r="AK17" s="26" t="s">
        <v>32</v>
      </c>
      <c r="AN17" s="24" t="s">
        <v>1</v>
      </c>
      <c r="AR17" s="19"/>
      <c r="BE17" s="220"/>
      <c r="BS17" s="16" t="s">
        <v>37</v>
      </c>
    </row>
    <row r="18" spans="2:71" ht="6.9" customHeight="1">
      <c r="B18" s="19"/>
      <c r="AR18" s="19"/>
      <c r="BE18" s="220"/>
      <c r="BS18" s="16" t="s">
        <v>6</v>
      </c>
    </row>
    <row r="19" spans="2:71" ht="12" customHeight="1">
      <c r="B19" s="19"/>
      <c r="D19" s="26" t="s">
        <v>39</v>
      </c>
      <c r="AK19" s="26" t="s">
        <v>29</v>
      </c>
      <c r="AN19" s="24" t="s">
        <v>1</v>
      </c>
      <c r="AR19" s="19"/>
      <c r="BE19" s="220"/>
      <c r="BS19" s="16" t="s">
        <v>6</v>
      </c>
    </row>
    <row r="20" spans="2:71" ht="18.45" customHeight="1">
      <c r="B20" s="19"/>
      <c r="E20" s="24" t="s">
        <v>40</v>
      </c>
      <c r="AK20" s="26" t="s">
        <v>32</v>
      </c>
      <c r="AN20" s="24" t="s">
        <v>1</v>
      </c>
      <c r="AR20" s="19"/>
      <c r="BE20" s="220"/>
      <c r="BS20" s="16" t="s">
        <v>37</v>
      </c>
    </row>
    <row r="21" spans="2:71" ht="6.9" customHeight="1">
      <c r="B21" s="19"/>
      <c r="AR21" s="19"/>
      <c r="BE21" s="220"/>
    </row>
    <row r="22" spans="2:71" ht="12" customHeight="1">
      <c r="B22" s="19"/>
      <c r="D22" s="26" t="s">
        <v>41</v>
      </c>
      <c r="AR22" s="19"/>
      <c r="BE22" s="220"/>
    </row>
    <row r="23" spans="2:71" ht="16.5" customHeight="1">
      <c r="B23" s="19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9"/>
      <c r="BE23" s="220"/>
    </row>
    <row r="24" spans="2:71" ht="6.9" customHeight="1">
      <c r="B24" s="19"/>
      <c r="AR24" s="19"/>
      <c r="BE24" s="220"/>
    </row>
    <row r="25" spans="2:7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0"/>
    </row>
    <row r="26" spans="2:71" s="1" customFormat="1" ht="25.95" customHeight="1">
      <c r="B26" s="31"/>
      <c r="D26" s="32" t="s">
        <v>42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4">
        <f>ROUND(AG94,2)</f>
        <v>4874000</v>
      </c>
      <c r="AL26" s="195"/>
      <c r="AM26" s="195"/>
      <c r="AN26" s="195"/>
      <c r="AO26" s="195"/>
      <c r="AR26" s="31"/>
      <c r="BE26" s="220"/>
    </row>
    <row r="27" spans="2:71" s="1" customFormat="1" ht="6.9" customHeight="1">
      <c r="B27" s="31"/>
      <c r="AR27" s="31"/>
      <c r="BE27" s="220"/>
    </row>
    <row r="28" spans="2:71" s="1" customFormat="1" ht="13.2">
      <c r="B28" s="31"/>
      <c r="L28" s="196" t="s">
        <v>43</v>
      </c>
      <c r="M28" s="196"/>
      <c r="N28" s="196"/>
      <c r="O28" s="196"/>
      <c r="P28" s="196"/>
      <c r="W28" s="196" t="s">
        <v>44</v>
      </c>
      <c r="X28" s="196"/>
      <c r="Y28" s="196"/>
      <c r="Z28" s="196"/>
      <c r="AA28" s="196"/>
      <c r="AB28" s="196"/>
      <c r="AC28" s="196"/>
      <c r="AD28" s="196"/>
      <c r="AE28" s="196"/>
      <c r="AK28" s="196" t="s">
        <v>45</v>
      </c>
      <c r="AL28" s="196"/>
      <c r="AM28" s="196"/>
      <c r="AN28" s="196"/>
      <c r="AO28" s="196"/>
      <c r="AR28" s="31"/>
      <c r="BE28" s="220"/>
    </row>
    <row r="29" spans="2:71" s="2" customFormat="1" ht="14.4" customHeight="1">
      <c r="B29" s="35"/>
      <c r="D29" s="26" t="s">
        <v>46</v>
      </c>
      <c r="F29" s="26" t="s">
        <v>47</v>
      </c>
      <c r="L29" s="199">
        <v>0.21</v>
      </c>
      <c r="M29" s="198"/>
      <c r="N29" s="198"/>
      <c r="O29" s="198"/>
      <c r="P29" s="198"/>
      <c r="W29" s="197">
        <f>ROUND(AZ94, 2)</f>
        <v>4874000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 2)</f>
        <v>1023540</v>
      </c>
      <c r="AL29" s="198"/>
      <c r="AM29" s="198"/>
      <c r="AN29" s="198"/>
      <c r="AO29" s="198"/>
      <c r="AR29" s="35"/>
      <c r="BE29" s="221"/>
    </row>
    <row r="30" spans="2:71" s="2" customFormat="1" ht="14.4" customHeight="1">
      <c r="B30" s="35"/>
      <c r="F30" s="26" t="s">
        <v>48</v>
      </c>
      <c r="L30" s="199">
        <v>0.15</v>
      </c>
      <c r="M30" s="198"/>
      <c r="N30" s="198"/>
      <c r="O30" s="198"/>
      <c r="P30" s="198"/>
      <c r="W30" s="197">
        <f>ROUND(BA94, 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 2)</f>
        <v>0</v>
      </c>
      <c r="AL30" s="198"/>
      <c r="AM30" s="198"/>
      <c r="AN30" s="198"/>
      <c r="AO30" s="198"/>
      <c r="AR30" s="35"/>
      <c r="BE30" s="221"/>
    </row>
    <row r="31" spans="2:71" s="2" customFormat="1" ht="14.4" hidden="1" customHeight="1">
      <c r="B31" s="35"/>
      <c r="F31" s="26" t="s">
        <v>49</v>
      </c>
      <c r="L31" s="199">
        <v>0.21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5"/>
      <c r="BE31" s="221"/>
    </row>
    <row r="32" spans="2:71" s="2" customFormat="1" ht="14.4" hidden="1" customHeight="1">
      <c r="B32" s="35"/>
      <c r="F32" s="26" t="s">
        <v>50</v>
      </c>
      <c r="L32" s="199">
        <v>0.15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5"/>
      <c r="BE32" s="221"/>
    </row>
    <row r="33" spans="2:57" s="2" customFormat="1" ht="14.4" hidden="1" customHeight="1">
      <c r="B33" s="35"/>
      <c r="F33" s="26" t="s">
        <v>51</v>
      </c>
      <c r="L33" s="199">
        <v>0</v>
      </c>
      <c r="M33" s="198"/>
      <c r="N33" s="198"/>
      <c r="O33" s="198"/>
      <c r="P33" s="198"/>
      <c r="W33" s="197">
        <f>ROUND(BD94, 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5"/>
      <c r="BE33" s="221"/>
    </row>
    <row r="34" spans="2:57" s="1" customFormat="1" ht="6.9" customHeight="1">
      <c r="B34" s="31"/>
      <c r="AR34" s="31"/>
      <c r="BE34" s="220"/>
    </row>
    <row r="35" spans="2:57" s="1" customFormat="1" ht="25.95" customHeight="1">
      <c r="B35" s="31"/>
      <c r="C35" s="36"/>
      <c r="D35" s="37" t="s">
        <v>52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53</v>
      </c>
      <c r="U35" s="38"/>
      <c r="V35" s="38"/>
      <c r="W35" s="38"/>
      <c r="X35" s="218" t="s">
        <v>54</v>
      </c>
      <c r="Y35" s="216"/>
      <c r="Z35" s="216"/>
      <c r="AA35" s="216"/>
      <c r="AB35" s="216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5897540</v>
      </c>
      <c r="AL35" s="216"/>
      <c r="AM35" s="216"/>
      <c r="AN35" s="216"/>
      <c r="AO35" s="217"/>
      <c r="AP35" s="36"/>
      <c r="AQ35" s="36"/>
      <c r="AR35" s="31"/>
    </row>
    <row r="36" spans="2:57" s="1" customFormat="1" ht="6.9" customHeight="1">
      <c r="B36" s="31"/>
      <c r="AR36" s="31"/>
    </row>
    <row r="37" spans="2:57" s="1" customFormat="1" ht="14.4" customHeight="1">
      <c r="B37" s="31"/>
      <c r="AR37" s="31"/>
    </row>
    <row r="38" spans="2:57" ht="14.4" customHeight="1">
      <c r="B38" s="19"/>
      <c r="AR38" s="19"/>
    </row>
    <row r="39" spans="2:57" ht="14.4" customHeight="1">
      <c r="B39" s="19"/>
      <c r="AR39" s="19"/>
    </row>
    <row r="40" spans="2:57" ht="14.4" customHeight="1">
      <c r="B40" s="19"/>
      <c r="AR40" s="19"/>
    </row>
    <row r="41" spans="2:57" ht="14.4" customHeight="1">
      <c r="B41" s="19"/>
      <c r="AR41" s="19"/>
    </row>
    <row r="42" spans="2:57" ht="14.4" customHeight="1">
      <c r="B42" s="19"/>
      <c r="AR42" s="19"/>
    </row>
    <row r="43" spans="2:57" ht="14.4" customHeight="1">
      <c r="B43" s="19"/>
      <c r="AR43" s="19"/>
    </row>
    <row r="44" spans="2:57" ht="14.4" customHeight="1">
      <c r="B44" s="19"/>
      <c r="AR44" s="19"/>
    </row>
    <row r="45" spans="2:57" ht="14.4" customHeight="1">
      <c r="B45" s="19"/>
      <c r="AR45" s="19"/>
    </row>
    <row r="46" spans="2:57" ht="14.4" customHeight="1">
      <c r="B46" s="19"/>
      <c r="AR46" s="19"/>
    </row>
    <row r="47" spans="2:57" ht="14.4" customHeight="1">
      <c r="B47" s="19"/>
      <c r="AR47" s="19"/>
    </row>
    <row r="48" spans="2:57" ht="14.4" customHeight="1">
      <c r="B48" s="19"/>
      <c r="AR48" s="19"/>
    </row>
    <row r="49" spans="2:44" s="1" customFormat="1" ht="14.4" customHeight="1">
      <c r="B49" s="31"/>
      <c r="D49" s="40" t="s">
        <v>55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56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.2">
      <c r="B60" s="31"/>
      <c r="D60" s="42" t="s">
        <v>57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57</v>
      </c>
      <c r="AI60" s="33"/>
      <c r="AJ60" s="33"/>
      <c r="AK60" s="33"/>
      <c r="AL60" s="33"/>
      <c r="AM60" s="42" t="s">
        <v>58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.2">
      <c r="B64" s="31"/>
      <c r="D64" s="40" t="s">
        <v>59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60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.2">
      <c r="B75" s="31"/>
      <c r="D75" s="42" t="s">
        <v>57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57</v>
      </c>
      <c r="AI75" s="33"/>
      <c r="AJ75" s="33"/>
      <c r="AK75" s="33"/>
      <c r="AL75" s="33"/>
      <c r="AM75" s="42" t="s">
        <v>58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" customHeight="1">
      <c r="B82" s="31"/>
      <c r="C82" s="20" t="s">
        <v>61</v>
      </c>
      <c r="AR82" s="31"/>
    </row>
    <row r="83" spans="1:91" s="1" customFormat="1" ht="6.9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2078</v>
      </c>
      <c r="AR84" s="47"/>
    </row>
    <row r="85" spans="1:91" s="4" customFormat="1" ht="36.9" customHeight="1">
      <c r="B85" s="48"/>
      <c r="C85" s="49" t="s">
        <v>16</v>
      </c>
      <c r="L85" s="200" t="str">
        <f>K6</f>
        <v>Rekonstrukce lesní cesty Zlaté Hory - Rožmitál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8"/>
    </row>
    <row r="86" spans="1:91" s="1" customFormat="1" ht="6.9" customHeight="1">
      <c r="B86" s="31"/>
      <c r="AR86" s="31"/>
    </row>
    <row r="87" spans="1:91" s="1" customFormat="1" ht="12" customHeight="1">
      <c r="B87" s="31"/>
      <c r="C87" s="26" t="s">
        <v>22</v>
      </c>
      <c r="L87" s="50" t="str">
        <f>IF(K8="","",K8)</f>
        <v>Zlaté Hory</v>
      </c>
      <c r="AI87" s="26" t="s">
        <v>24</v>
      </c>
      <c r="AM87" s="202" t="str">
        <f>IF(AN8= "","",AN8)</f>
        <v>5. 4. 2023</v>
      </c>
      <c r="AN87" s="202"/>
      <c r="AR87" s="31"/>
    </row>
    <row r="88" spans="1:91" s="1" customFormat="1" ht="6.9" customHeight="1">
      <c r="B88" s="31"/>
      <c r="AR88" s="31"/>
    </row>
    <row r="89" spans="1:91" s="1" customFormat="1" ht="15.15" customHeight="1">
      <c r="B89" s="31"/>
      <c r="C89" s="26" t="s">
        <v>28</v>
      </c>
      <c r="L89" s="3" t="str">
        <f>IF(E11= "","",E11)</f>
        <v>Město Zlaté Hory</v>
      </c>
      <c r="AI89" s="26" t="s">
        <v>35</v>
      </c>
      <c r="AM89" s="210" t="str">
        <f>IF(E17="","",E17)</f>
        <v>Ing. Miroslav Knápek</v>
      </c>
      <c r="AN89" s="211"/>
      <c r="AO89" s="211"/>
      <c r="AP89" s="211"/>
      <c r="AR89" s="31"/>
      <c r="AS89" s="206" t="s">
        <v>62</v>
      </c>
      <c r="AT89" s="20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>
      <c r="B90" s="31"/>
      <c r="C90" s="26" t="s">
        <v>34</v>
      </c>
      <c r="L90" s="3" t="str">
        <f>IF(E14= "Vyplň údaj","",E14)</f>
        <v>BERKASTAV s.r.o.</v>
      </c>
      <c r="AI90" s="26" t="s">
        <v>39</v>
      </c>
      <c r="AM90" s="210" t="str">
        <f>IF(E20="","",E20)</f>
        <v xml:space="preserve"> </v>
      </c>
      <c r="AN90" s="211"/>
      <c r="AO90" s="211"/>
      <c r="AP90" s="211"/>
      <c r="AR90" s="31"/>
      <c r="AS90" s="208"/>
      <c r="AT90" s="209"/>
      <c r="BD90" s="55"/>
    </row>
    <row r="91" spans="1:91" s="1" customFormat="1" ht="10.95" customHeight="1">
      <c r="B91" s="31"/>
      <c r="AR91" s="31"/>
      <c r="AS91" s="208"/>
      <c r="AT91" s="209"/>
      <c r="BD91" s="55"/>
    </row>
    <row r="92" spans="1:91" s="1" customFormat="1" ht="29.25" customHeight="1">
      <c r="B92" s="31"/>
      <c r="C92" s="203" t="s">
        <v>63</v>
      </c>
      <c r="D92" s="204"/>
      <c r="E92" s="204"/>
      <c r="F92" s="204"/>
      <c r="G92" s="204"/>
      <c r="H92" s="56"/>
      <c r="I92" s="205" t="s">
        <v>64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13" t="s">
        <v>65</v>
      </c>
      <c r="AH92" s="204"/>
      <c r="AI92" s="204"/>
      <c r="AJ92" s="204"/>
      <c r="AK92" s="204"/>
      <c r="AL92" s="204"/>
      <c r="AM92" s="204"/>
      <c r="AN92" s="205" t="s">
        <v>66</v>
      </c>
      <c r="AO92" s="204"/>
      <c r="AP92" s="212"/>
      <c r="AQ92" s="57" t="s">
        <v>67</v>
      </c>
      <c r="AR92" s="31"/>
      <c r="AS92" s="58" t="s">
        <v>68</v>
      </c>
      <c r="AT92" s="59" t="s">
        <v>69</v>
      </c>
      <c r="AU92" s="59" t="s">
        <v>70</v>
      </c>
      <c r="AV92" s="59" t="s">
        <v>71</v>
      </c>
      <c r="AW92" s="59" t="s">
        <v>72</v>
      </c>
      <c r="AX92" s="59" t="s">
        <v>73</v>
      </c>
      <c r="AY92" s="59" t="s">
        <v>74</v>
      </c>
      <c r="AZ92" s="59" t="s">
        <v>75</v>
      </c>
      <c r="BA92" s="59" t="s">
        <v>76</v>
      </c>
      <c r="BB92" s="59" t="s">
        <v>77</v>
      </c>
      <c r="BC92" s="59" t="s">
        <v>78</v>
      </c>
      <c r="BD92" s="60" t="s">
        <v>79</v>
      </c>
    </row>
    <row r="93" spans="1:91" s="1" customFormat="1" ht="10.9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>
      <c r="B94" s="62"/>
      <c r="C94" s="63" t="s">
        <v>80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7">
        <f>ROUND(AG95+AG96+AG100,2)</f>
        <v>4874000</v>
      </c>
      <c r="AH94" s="227"/>
      <c r="AI94" s="227"/>
      <c r="AJ94" s="227"/>
      <c r="AK94" s="227"/>
      <c r="AL94" s="227"/>
      <c r="AM94" s="227"/>
      <c r="AN94" s="228">
        <f t="shared" ref="AN94:AN102" si="0">SUM(AG94,AT94)</f>
        <v>5897540</v>
      </c>
      <c r="AO94" s="228"/>
      <c r="AP94" s="228"/>
      <c r="AQ94" s="66" t="s">
        <v>1</v>
      </c>
      <c r="AR94" s="62"/>
      <c r="AS94" s="67">
        <f>ROUND(AS95+AS96+AS100,2)</f>
        <v>0</v>
      </c>
      <c r="AT94" s="68">
        <f t="shared" ref="AT94:AT102" si="1">ROUND(SUM(AV94:AW94),2)</f>
        <v>1023540</v>
      </c>
      <c r="AU94" s="69">
        <f>ROUND(AU95+AU96+AU100,5)</f>
        <v>0</v>
      </c>
      <c r="AV94" s="68">
        <f>ROUND(AZ94*L29,2)</f>
        <v>1023540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ROUND(AZ95+AZ96+AZ100,2)</f>
        <v>4874000</v>
      </c>
      <c r="BA94" s="68">
        <f>ROUND(BA95+BA96+BA100,2)</f>
        <v>0</v>
      </c>
      <c r="BB94" s="68">
        <f>ROUND(BB95+BB96+BB100,2)</f>
        <v>0</v>
      </c>
      <c r="BC94" s="68">
        <f>ROUND(BC95+BC96+BC100,2)</f>
        <v>0</v>
      </c>
      <c r="BD94" s="70">
        <f>ROUND(BD95+BD96+BD100,2)</f>
        <v>0</v>
      </c>
      <c r="BS94" s="71" t="s">
        <v>81</v>
      </c>
      <c r="BT94" s="71" t="s">
        <v>82</v>
      </c>
      <c r="BU94" s="72" t="s">
        <v>83</v>
      </c>
      <c r="BV94" s="71" t="s">
        <v>84</v>
      </c>
      <c r="BW94" s="71" t="s">
        <v>5</v>
      </c>
      <c r="BX94" s="71" t="s">
        <v>85</v>
      </c>
      <c r="CL94" s="71" t="s">
        <v>1</v>
      </c>
    </row>
    <row r="95" spans="1:91" s="6" customFormat="1" ht="16.5" customHeight="1">
      <c r="A95" s="73" t="s">
        <v>86</v>
      </c>
      <c r="B95" s="74"/>
      <c r="C95" s="75"/>
      <c r="D95" s="189" t="s">
        <v>82</v>
      </c>
      <c r="E95" s="189"/>
      <c r="F95" s="189"/>
      <c r="G95" s="189"/>
      <c r="H95" s="189"/>
      <c r="I95" s="76"/>
      <c r="J95" s="189" t="s">
        <v>87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'0 - Ostatní a vedlejší ná...'!J30</f>
        <v>41153.58</v>
      </c>
      <c r="AH95" s="188"/>
      <c r="AI95" s="188"/>
      <c r="AJ95" s="188"/>
      <c r="AK95" s="188"/>
      <c r="AL95" s="188"/>
      <c r="AM95" s="188"/>
      <c r="AN95" s="187">
        <f t="shared" si="0"/>
        <v>49795.83</v>
      </c>
      <c r="AO95" s="188"/>
      <c r="AP95" s="188"/>
      <c r="AQ95" s="77" t="s">
        <v>88</v>
      </c>
      <c r="AR95" s="74"/>
      <c r="AS95" s="78">
        <v>0</v>
      </c>
      <c r="AT95" s="79">
        <f t="shared" si="1"/>
        <v>8642.25</v>
      </c>
      <c r="AU95" s="80">
        <f>'0 - Ostatní a vedlejší ná...'!P118</f>
        <v>0</v>
      </c>
      <c r="AV95" s="79">
        <f>'0 - Ostatní a vedlejší ná...'!J33</f>
        <v>8642.25</v>
      </c>
      <c r="AW95" s="79">
        <f>'0 - Ostatní a vedlejší ná...'!J34</f>
        <v>0</v>
      </c>
      <c r="AX95" s="79">
        <f>'0 - Ostatní a vedlejší ná...'!J35</f>
        <v>0</v>
      </c>
      <c r="AY95" s="79">
        <f>'0 - Ostatní a vedlejší ná...'!J36</f>
        <v>0</v>
      </c>
      <c r="AZ95" s="79">
        <f>'0 - Ostatní a vedlejší ná...'!F33</f>
        <v>41153.58</v>
      </c>
      <c r="BA95" s="79">
        <f>'0 - Ostatní a vedlejší ná...'!F34</f>
        <v>0</v>
      </c>
      <c r="BB95" s="79">
        <f>'0 - Ostatní a vedlejší ná...'!F35</f>
        <v>0</v>
      </c>
      <c r="BC95" s="79">
        <f>'0 - Ostatní a vedlejší ná...'!F36</f>
        <v>0</v>
      </c>
      <c r="BD95" s="81">
        <f>'0 - Ostatní a vedlejší ná...'!F37</f>
        <v>0</v>
      </c>
      <c r="BT95" s="82" t="s">
        <v>21</v>
      </c>
      <c r="BV95" s="82" t="s">
        <v>84</v>
      </c>
      <c r="BW95" s="82" t="s">
        <v>89</v>
      </c>
      <c r="BX95" s="82" t="s">
        <v>5</v>
      </c>
      <c r="CL95" s="82" t="s">
        <v>1</v>
      </c>
      <c r="CM95" s="82" t="s">
        <v>90</v>
      </c>
    </row>
    <row r="96" spans="1:91" s="6" customFormat="1" ht="16.5" customHeight="1">
      <c r="B96" s="74"/>
      <c r="C96" s="75"/>
      <c r="D96" s="189" t="s">
        <v>21</v>
      </c>
      <c r="E96" s="189"/>
      <c r="F96" s="189"/>
      <c r="G96" s="189"/>
      <c r="H96" s="189"/>
      <c r="I96" s="76"/>
      <c r="J96" s="189" t="s">
        <v>91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90">
        <f>ROUND(SUM(AG97:AG99),2)</f>
        <v>1630720.45</v>
      </c>
      <c r="AH96" s="188"/>
      <c r="AI96" s="188"/>
      <c r="AJ96" s="188"/>
      <c r="AK96" s="188"/>
      <c r="AL96" s="188"/>
      <c r="AM96" s="188"/>
      <c r="AN96" s="187">
        <f t="shared" si="0"/>
        <v>1973171.74</v>
      </c>
      <c r="AO96" s="188"/>
      <c r="AP96" s="188"/>
      <c r="AQ96" s="77" t="s">
        <v>88</v>
      </c>
      <c r="AR96" s="74"/>
      <c r="AS96" s="78">
        <f>ROUND(SUM(AS97:AS99),2)</f>
        <v>0</v>
      </c>
      <c r="AT96" s="79">
        <f t="shared" si="1"/>
        <v>342451.29</v>
      </c>
      <c r="AU96" s="80">
        <f>ROUND(SUM(AU97:AU99),5)</f>
        <v>0</v>
      </c>
      <c r="AV96" s="79">
        <f>ROUND(AZ96*L29,2)</f>
        <v>342451.29</v>
      </c>
      <c r="AW96" s="79">
        <f>ROUND(BA96*L30,2)</f>
        <v>0</v>
      </c>
      <c r="AX96" s="79">
        <f>ROUND(BB96*L29,2)</f>
        <v>0</v>
      </c>
      <c r="AY96" s="79">
        <f>ROUND(BC96*L30,2)</f>
        <v>0</v>
      </c>
      <c r="AZ96" s="79">
        <f>ROUND(SUM(AZ97:AZ99),2)</f>
        <v>1630720.45</v>
      </c>
      <c r="BA96" s="79">
        <f>ROUND(SUM(BA97:BA99),2)</f>
        <v>0</v>
      </c>
      <c r="BB96" s="79">
        <f>ROUND(SUM(BB97:BB99),2)</f>
        <v>0</v>
      </c>
      <c r="BC96" s="79">
        <f>ROUND(SUM(BC97:BC99),2)</f>
        <v>0</v>
      </c>
      <c r="BD96" s="81">
        <f>ROUND(SUM(BD97:BD99),2)</f>
        <v>0</v>
      </c>
      <c r="BS96" s="82" t="s">
        <v>81</v>
      </c>
      <c r="BT96" s="82" t="s">
        <v>21</v>
      </c>
      <c r="BU96" s="82" t="s">
        <v>83</v>
      </c>
      <c r="BV96" s="82" t="s">
        <v>84</v>
      </c>
      <c r="BW96" s="82" t="s">
        <v>92</v>
      </c>
      <c r="BX96" s="82" t="s">
        <v>5</v>
      </c>
      <c r="CL96" s="82" t="s">
        <v>1</v>
      </c>
      <c r="CM96" s="82" t="s">
        <v>90</v>
      </c>
    </row>
    <row r="97" spans="1:91" s="3" customFormat="1" ht="16.5" customHeight="1">
      <c r="A97" s="73" t="s">
        <v>86</v>
      </c>
      <c r="B97" s="47"/>
      <c r="C97" s="11"/>
      <c r="D97" s="11"/>
      <c r="E97" s="193" t="s">
        <v>93</v>
      </c>
      <c r="F97" s="193"/>
      <c r="G97" s="193"/>
      <c r="H97" s="193"/>
      <c r="I97" s="193"/>
      <c r="J97" s="11"/>
      <c r="K97" s="193" t="s">
        <v>94</v>
      </c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>
        <f>'1.1 - Větev A, dl. 400 m'!J32</f>
        <v>1229476.27</v>
      </c>
      <c r="AH97" s="192"/>
      <c r="AI97" s="192"/>
      <c r="AJ97" s="192"/>
      <c r="AK97" s="192"/>
      <c r="AL97" s="192"/>
      <c r="AM97" s="192"/>
      <c r="AN97" s="191">
        <f t="shared" si="0"/>
        <v>1487666.29</v>
      </c>
      <c r="AO97" s="192"/>
      <c r="AP97" s="192"/>
      <c r="AQ97" s="83" t="s">
        <v>95</v>
      </c>
      <c r="AR97" s="47"/>
      <c r="AS97" s="84">
        <v>0</v>
      </c>
      <c r="AT97" s="85">
        <f t="shared" si="1"/>
        <v>258190.02</v>
      </c>
      <c r="AU97" s="86">
        <f>'1.1 - Větev A, dl. 400 m'!P125</f>
        <v>0</v>
      </c>
      <c r="AV97" s="85">
        <f>'1.1 - Větev A, dl. 400 m'!J35</f>
        <v>258190.02</v>
      </c>
      <c r="AW97" s="85">
        <f>'1.1 - Větev A, dl. 400 m'!J36</f>
        <v>0</v>
      </c>
      <c r="AX97" s="85">
        <f>'1.1 - Větev A, dl. 400 m'!J37</f>
        <v>0</v>
      </c>
      <c r="AY97" s="85">
        <f>'1.1 - Větev A, dl. 400 m'!J38</f>
        <v>0</v>
      </c>
      <c r="AZ97" s="85">
        <f>'1.1 - Větev A, dl. 400 m'!F35</f>
        <v>1229476.27</v>
      </c>
      <c r="BA97" s="85">
        <f>'1.1 - Větev A, dl. 400 m'!F36</f>
        <v>0</v>
      </c>
      <c r="BB97" s="85">
        <f>'1.1 - Větev A, dl. 400 m'!F37</f>
        <v>0</v>
      </c>
      <c r="BC97" s="85">
        <f>'1.1 - Větev A, dl. 400 m'!F38</f>
        <v>0</v>
      </c>
      <c r="BD97" s="87">
        <f>'1.1 - Větev A, dl. 400 m'!F39</f>
        <v>0</v>
      </c>
      <c r="BT97" s="24" t="s">
        <v>90</v>
      </c>
      <c r="BV97" s="24" t="s">
        <v>84</v>
      </c>
      <c r="BW97" s="24" t="s">
        <v>96</v>
      </c>
      <c r="BX97" s="24" t="s">
        <v>92</v>
      </c>
      <c r="CL97" s="24" t="s">
        <v>1</v>
      </c>
    </row>
    <row r="98" spans="1:91" s="3" customFormat="1" ht="23.25" customHeight="1">
      <c r="A98" s="73" t="s">
        <v>86</v>
      </c>
      <c r="B98" s="47"/>
      <c r="C98" s="11"/>
      <c r="D98" s="11"/>
      <c r="E98" s="193" t="s">
        <v>97</v>
      </c>
      <c r="F98" s="193"/>
      <c r="G98" s="193"/>
      <c r="H98" s="193"/>
      <c r="I98" s="193"/>
      <c r="J98" s="11"/>
      <c r="K98" s="193" t="s">
        <v>98</v>
      </c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1">
        <f>'1.2 - Větev A, výměna pod...'!J32</f>
        <v>271922.36</v>
      </c>
      <c r="AH98" s="192"/>
      <c r="AI98" s="192"/>
      <c r="AJ98" s="192"/>
      <c r="AK98" s="192"/>
      <c r="AL98" s="192"/>
      <c r="AM98" s="192"/>
      <c r="AN98" s="191">
        <f t="shared" si="0"/>
        <v>329026.06</v>
      </c>
      <c r="AO98" s="192"/>
      <c r="AP98" s="192"/>
      <c r="AQ98" s="83" t="s">
        <v>95</v>
      </c>
      <c r="AR98" s="47"/>
      <c r="AS98" s="84">
        <v>0</v>
      </c>
      <c r="AT98" s="85">
        <f t="shared" si="1"/>
        <v>57103.7</v>
      </c>
      <c r="AU98" s="86">
        <f>'1.2 - Větev A, výměna pod...'!P125</f>
        <v>0</v>
      </c>
      <c r="AV98" s="85">
        <f>'1.2 - Větev A, výměna pod...'!J35</f>
        <v>57103.7</v>
      </c>
      <c r="AW98" s="85">
        <f>'1.2 - Větev A, výměna pod...'!J36</f>
        <v>0</v>
      </c>
      <c r="AX98" s="85">
        <f>'1.2 - Větev A, výměna pod...'!J37</f>
        <v>0</v>
      </c>
      <c r="AY98" s="85">
        <f>'1.2 - Větev A, výměna pod...'!J38</f>
        <v>0</v>
      </c>
      <c r="AZ98" s="85">
        <f>'1.2 - Větev A, výměna pod...'!F35</f>
        <v>271922.36</v>
      </c>
      <c r="BA98" s="85">
        <f>'1.2 - Větev A, výměna pod...'!F36</f>
        <v>0</v>
      </c>
      <c r="BB98" s="85">
        <f>'1.2 - Větev A, výměna pod...'!F37</f>
        <v>0</v>
      </c>
      <c r="BC98" s="85">
        <f>'1.2 - Větev A, výměna pod...'!F38</f>
        <v>0</v>
      </c>
      <c r="BD98" s="87">
        <f>'1.2 - Větev A, výměna pod...'!F39</f>
        <v>0</v>
      </c>
      <c r="BT98" s="24" t="s">
        <v>90</v>
      </c>
      <c r="BV98" s="24" t="s">
        <v>84</v>
      </c>
      <c r="BW98" s="24" t="s">
        <v>99</v>
      </c>
      <c r="BX98" s="24" t="s">
        <v>92</v>
      </c>
      <c r="CL98" s="24" t="s">
        <v>1</v>
      </c>
    </row>
    <row r="99" spans="1:91" s="3" customFormat="1" ht="16.5" customHeight="1">
      <c r="A99" s="73" t="s">
        <v>86</v>
      </c>
      <c r="B99" s="47"/>
      <c r="C99" s="11"/>
      <c r="D99" s="11"/>
      <c r="E99" s="193" t="s">
        <v>100</v>
      </c>
      <c r="F99" s="193"/>
      <c r="G99" s="193"/>
      <c r="H99" s="193"/>
      <c r="I99" s="193"/>
      <c r="J99" s="11"/>
      <c r="K99" s="193" t="s">
        <v>101</v>
      </c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1">
        <f>'1.3 - Propustky'!J32</f>
        <v>129321.82</v>
      </c>
      <c r="AH99" s="192"/>
      <c r="AI99" s="192"/>
      <c r="AJ99" s="192"/>
      <c r="AK99" s="192"/>
      <c r="AL99" s="192"/>
      <c r="AM99" s="192"/>
      <c r="AN99" s="191">
        <f t="shared" si="0"/>
        <v>156479.40000000002</v>
      </c>
      <c r="AO99" s="192"/>
      <c r="AP99" s="192"/>
      <c r="AQ99" s="83" t="s">
        <v>95</v>
      </c>
      <c r="AR99" s="47"/>
      <c r="AS99" s="84">
        <v>0</v>
      </c>
      <c r="AT99" s="85">
        <f t="shared" si="1"/>
        <v>27157.58</v>
      </c>
      <c r="AU99" s="86">
        <f>'1.3 - Propustky'!P125</f>
        <v>0</v>
      </c>
      <c r="AV99" s="85">
        <f>'1.3 - Propustky'!J35</f>
        <v>27157.58</v>
      </c>
      <c r="AW99" s="85">
        <f>'1.3 - Propustky'!J36</f>
        <v>0</v>
      </c>
      <c r="AX99" s="85">
        <f>'1.3 - Propustky'!J37</f>
        <v>0</v>
      </c>
      <c r="AY99" s="85">
        <f>'1.3 - Propustky'!J38</f>
        <v>0</v>
      </c>
      <c r="AZ99" s="85">
        <f>'1.3 - Propustky'!F35</f>
        <v>129321.82</v>
      </c>
      <c r="BA99" s="85">
        <f>'1.3 - Propustky'!F36</f>
        <v>0</v>
      </c>
      <c r="BB99" s="85">
        <f>'1.3 - Propustky'!F37</f>
        <v>0</v>
      </c>
      <c r="BC99" s="85">
        <f>'1.3 - Propustky'!F38</f>
        <v>0</v>
      </c>
      <c r="BD99" s="87">
        <f>'1.3 - Propustky'!F39</f>
        <v>0</v>
      </c>
      <c r="BT99" s="24" t="s">
        <v>90</v>
      </c>
      <c r="BV99" s="24" t="s">
        <v>84</v>
      </c>
      <c r="BW99" s="24" t="s">
        <v>102</v>
      </c>
      <c r="BX99" s="24" t="s">
        <v>92</v>
      </c>
      <c r="CL99" s="24" t="s">
        <v>1</v>
      </c>
    </row>
    <row r="100" spans="1:91" s="6" customFormat="1" ht="16.5" customHeight="1">
      <c r="B100" s="74"/>
      <c r="C100" s="75"/>
      <c r="D100" s="189" t="s">
        <v>90</v>
      </c>
      <c r="E100" s="189"/>
      <c r="F100" s="189"/>
      <c r="G100" s="189"/>
      <c r="H100" s="189"/>
      <c r="I100" s="76"/>
      <c r="J100" s="189" t="s">
        <v>103</v>
      </c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90">
        <f>ROUND(SUM(AG101:AG102),2)</f>
        <v>3202125.97</v>
      </c>
      <c r="AH100" s="188"/>
      <c r="AI100" s="188"/>
      <c r="AJ100" s="188"/>
      <c r="AK100" s="188"/>
      <c r="AL100" s="188"/>
      <c r="AM100" s="188"/>
      <c r="AN100" s="187">
        <f t="shared" si="0"/>
        <v>3874572.42</v>
      </c>
      <c r="AO100" s="188"/>
      <c r="AP100" s="188"/>
      <c r="AQ100" s="77" t="s">
        <v>88</v>
      </c>
      <c r="AR100" s="74"/>
      <c r="AS100" s="78">
        <f>ROUND(SUM(AS101:AS102),2)</f>
        <v>0</v>
      </c>
      <c r="AT100" s="79">
        <f t="shared" si="1"/>
        <v>672446.45</v>
      </c>
      <c r="AU100" s="80">
        <f>ROUND(SUM(AU101:AU102),5)</f>
        <v>0</v>
      </c>
      <c r="AV100" s="79">
        <f>ROUND(AZ100*L29,2)</f>
        <v>672446.45</v>
      </c>
      <c r="AW100" s="79">
        <f>ROUND(BA100*L30,2)</f>
        <v>0</v>
      </c>
      <c r="AX100" s="79">
        <f>ROUND(BB100*L29,2)</f>
        <v>0</v>
      </c>
      <c r="AY100" s="79">
        <f>ROUND(BC100*L30,2)</f>
        <v>0</v>
      </c>
      <c r="AZ100" s="79">
        <f>ROUND(SUM(AZ101:AZ102),2)</f>
        <v>3202125.97</v>
      </c>
      <c r="BA100" s="79">
        <f>ROUND(SUM(BA101:BA102),2)</f>
        <v>0</v>
      </c>
      <c r="BB100" s="79">
        <f>ROUND(SUM(BB101:BB102),2)</f>
        <v>0</v>
      </c>
      <c r="BC100" s="79">
        <f>ROUND(SUM(BC101:BC102),2)</f>
        <v>0</v>
      </c>
      <c r="BD100" s="81">
        <f>ROUND(SUM(BD101:BD102),2)</f>
        <v>0</v>
      </c>
      <c r="BS100" s="82" t="s">
        <v>81</v>
      </c>
      <c r="BT100" s="82" t="s">
        <v>21</v>
      </c>
      <c r="BU100" s="82" t="s">
        <v>83</v>
      </c>
      <c r="BV100" s="82" t="s">
        <v>84</v>
      </c>
      <c r="BW100" s="82" t="s">
        <v>104</v>
      </c>
      <c r="BX100" s="82" t="s">
        <v>5</v>
      </c>
      <c r="CL100" s="82" t="s">
        <v>1</v>
      </c>
      <c r="CM100" s="82" t="s">
        <v>90</v>
      </c>
    </row>
    <row r="101" spans="1:91" s="3" customFormat="1" ht="16.5" customHeight="1">
      <c r="A101" s="73" t="s">
        <v>86</v>
      </c>
      <c r="B101" s="47"/>
      <c r="C101" s="11"/>
      <c r="D101" s="11"/>
      <c r="E101" s="193" t="s">
        <v>105</v>
      </c>
      <c r="F101" s="193"/>
      <c r="G101" s="193"/>
      <c r="H101" s="193"/>
      <c r="I101" s="193"/>
      <c r="J101" s="11"/>
      <c r="K101" s="193" t="s">
        <v>106</v>
      </c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1">
        <f>'2.1 - Větev B, dl. 886 m'!J32</f>
        <v>2635385.06</v>
      </c>
      <c r="AH101" s="192"/>
      <c r="AI101" s="192"/>
      <c r="AJ101" s="192"/>
      <c r="AK101" s="192"/>
      <c r="AL101" s="192"/>
      <c r="AM101" s="192"/>
      <c r="AN101" s="191">
        <f t="shared" si="0"/>
        <v>3188815.92</v>
      </c>
      <c r="AO101" s="192"/>
      <c r="AP101" s="192"/>
      <c r="AQ101" s="83" t="s">
        <v>95</v>
      </c>
      <c r="AR101" s="47"/>
      <c r="AS101" s="84">
        <v>0</v>
      </c>
      <c r="AT101" s="85">
        <f t="shared" si="1"/>
        <v>553430.86</v>
      </c>
      <c r="AU101" s="86">
        <f>'2.1 - Větev B, dl. 886 m'!P125</f>
        <v>0</v>
      </c>
      <c r="AV101" s="85">
        <f>'2.1 - Větev B, dl. 886 m'!J35</f>
        <v>553430.86</v>
      </c>
      <c r="AW101" s="85">
        <f>'2.1 - Větev B, dl. 886 m'!J36</f>
        <v>0</v>
      </c>
      <c r="AX101" s="85">
        <f>'2.1 - Větev B, dl. 886 m'!J37</f>
        <v>0</v>
      </c>
      <c r="AY101" s="85">
        <f>'2.1 - Větev B, dl. 886 m'!J38</f>
        <v>0</v>
      </c>
      <c r="AZ101" s="85">
        <f>'2.1 - Větev B, dl. 886 m'!F35</f>
        <v>2635385.06</v>
      </c>
      <c r="BA101" s="85">
        <f>'2.1 - Větev B, dl. 886 m'!F36</f>
        <v>0</v>
      </c>
      <c r="BB101" s="85">
        <f>'2.1 - Větev B, dl. 886 m'!F37</f>
        <v>0</v>
      </c>
      <c r="BC101" s="85">
        <f>'2.1 - Větev B, dl. 886 m'!F38</f>
        <v>0</v>
      </c>
      <c r="BD101" s="87">
        <f>'2.1 - Větev B, dl. 886 m'!F39</f>
        <v>0</v>
      </c>
      <c r="BT101" s="24" t="s">
        <v>90</v>
      </c>
      <c r="BV101" s="24" t="s">
        <v>84</v>
      </c>
      <c r="BW101" s="24" t="s">
        <v>107</v>
      </c>
      <c r="BX101" s="24" t="s">
        <v>104</v>
      </c>
      <c r="CL101" s="24" t="s">
        <v>1</v>
      </c>
    </row>
    <row r="102" spans="1:91" s="3" customFormat="1" ht="23.25" customHeight="1">
      <c r="A102" s="73" t="s">
        <v>86</v>
      </c>
      <c r="B102" s="47"/>
      <c r="C102" s="11"/>
      <c r="D102" s="11"/>
      <c r="E102" s="193" t="s">
        <v>108</v>
      </c>
      <c r="F102" s="193"/>
      <c r="G102" s="193"/>
      <c r="H102" s="193"/>
      <c r="I102" s="193"/>
      <c r="J102" s="11"/>
      <c r="K102" s="193" t="s">
        <v>109</v>
      </c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1">
        <f>'2.2 - Větev B, výměna pod...'!J32</f>
        <v>566740.91</v>
      </c>
      <c r="AH102" s="192"/>
      <c r="AI102" s="192"/>
      <c r="AJ102" s="192"/>
      <c r="AK102" s="192"/>
      <c r="AL102" s="192"/>
      <c r="AM102" s="192"/>
      <c r="AN102" s="191">
        <f t="shared" si="0"/>
        <v>685756.5</v>
      </c>
      <c r="AO102" s="192"/>
      <c r="AP102" s="192"/>
      <c r="AQ102" s="83" t="s">
        <v>95</v>
      </c>
      <c r="AR102" s="47"/>
      <c r="AS102" s="88">
        <v>0</v>
      </c>
      <c r="AT102" s="89">
        <f t="shared" si="1"/>
        <v>119015.59</v>
      </c>
      <c r="AU102" s="90">
        <f>'2.2 - Větev B, výměna pod...'!P125</f>
        <v>0</v>
      </c>
      <c r="AV102" s="89">
        <f>'2.2 - Větev B, výměna pod...'!J35</f>
        <v>119015.59</v>
      </c>
      <c r="AW102" s="89">
        <f>'2.2 - Větev B, výměna pod...'!J36</f>
        <v>0</v>
      </c>
      <c r="AX102" s="89">
        <f>'2.2 - Větev B, výměna pod...'!J37</f>
        <v>0</v>
      </c>
      <c r="AY102" s="89">
        <f>'2.2 - Větev B, výměna pod...'!J38</f>
        <v>0</v>
      </c>
      <c r="AZ102" s="89">
        <f>'2.2 - Větev B, výměna pod...'!F35</f>
        <v>566740.91</v>
      </c>
      <c r="BA102" s="89">
        <f>'2.2 - Větev B, výměna pod...'!F36</f>
        <v>0</v>
      </c>
      <c r="BB102" s="89">
        <f>'2.2 - Větev B, výměna pod...'!F37</f>
        <v>0</v>
      </c>
      <c r="BC102" s="89">
        <f>'2.2 - Větev B, výměna pod...'!F38</f>
        <v>0</v>
      </c>
      <c r="BD102" s="91">
        <f>'2.2 - Větev B, výměna pod...'!F39</f>
        <v>0</v>
      </c>
      <c r="BT102" s="24" t="s">
        <v>90</v>
      </c>
      <c r="BV102" s="24" t="s">
        <v>84</v>
      </c>
      <c r="BW102" s="24" t="s">
        <v>110</v>
      </c>
      <c r="BX102" s="24" t="s">
        <v>104</v>
      </c>
      <c r="CL102" s="24" t="s">
        <v>1</v>
      </c>
    </row>
    <row r="103" spans="1:91" s="1" customFormat="1" ht="30" customHeight="1">
      <c r="B103" s="31"/>
      <c r="AR103" s="31"/>
    </row>
    <row r="104" spans="1:91" s="1" customFormat="1" ht="6.9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31"/>
    </row>
  </sheetData>
  <sheetProtection algorithmName="SHA-512" hashValue="5QU8WvPeZ0V8xNyBjbPj+R3clHFO/8aZnCCwKqvq2EjlrgGEI4jYsxVB23nvU8kSHNYfV5GZ40TXIC2bOjaXwQ==" saltValue="Dj6iZzPbkaVhU4m1+FLAX1gNP08twDGyrbBUEUCtN8PV9lH4Rd7OvFByIl3qZrspNBQqGjcKZ85XD6l/LzHJFQ==" spinCount="100000" sheet="1" objects="1" scenarios="1" formatColumns="0" formatRows="0"/>
  <mergeCells count="70">
    <mergeCell ref="D95:H95"/>
    <mergeCell ref="AK29:AO29"/>
    <mergeCell ref="W29:AE29"/>
    <mergeCell ref="L29:P29"/>
    <mergeCell ref="AG94:AM94"/>
    <mergeCell ref="AN94:AP94"/>
    <mergeCell ref="J95:AF95"/>
    <mergeCell ref="AG95:AM95"/>
    <mergeCell ref="AN95:AP95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S89:AT91"/>
    <mergeCell ref="AM89:AP89"/>
    <mergeCell ref="AM90:AP90"/>
    <mergeCell ref="AN92:AP92"/>
    <mergeCell ref="AG92:AM92"/>
    <mergeCell ref="AN102:AP102"/>
    <mergeCell ref="E102:I102"/>
    <mergeCell ref="K102:AF102"/>
    <mergeCell ref="AG102:AM102"/>
    <mergeCell ref="AK26:AO26"/>
    <mergeCell ref="AK28:AO28"/>
    <mergeCell ref="W28:AE28"/>
    <mergeCell ref="L28:P28"/>
    <mergeCell ref="AK30:AO30"/>
    <mergeCell ref="W30:AE30"/>
    <mergeCell ref="L30:P30"/>
    <mergeCell ref="W31:AE31"/>
    <mergeCell ref="L85:AO85"/>
    <mergeCell ref="AM87:AN87"/>
    <mergeCell ref="C92:G92"/>
    <mergeCell ref="I92:AF92"/>
    <mergeCell ref="AN100:AP100"/>
    <mergeCell ref="J100:AF100"/>
    <mergeCell ref="AG100:AM100"/>
    <mergeCell ref="D100:H100"/>
    <mergeCell ref="AN101:AP101"/>
    <mergeCell ref="E101:I101"/>
    <mergeCell ref="AG101:AM101"/>
    <mergeCell ref="K101:AF101"/>
    <mergeCell ref="K98:AF98"/>
    <mergeCell ref="E98:I98"/>
    <mergeCell ref="AN98:AP98"/>
    <mergeCell ref="AG98:AM98"/>
    <mergeCell ref="AN99:AP99"/>
    <mergeCell ref="AG99:AM99"/>
    <mergeCell ref="K99:AF99"/>
    <mergeCell ref="E99:I99"/>
    <mergeCell ref="AN96:AP96"/>
    <mergeCell ref="D96:H96"/>
    <mergeCell ref="J96:AF96"/>
    <mergeCell ref="AG96:AM96"/>
    <mergeCell ref="AN97:AP97"/>
    <mergeCell ref="E97:I97"/>
    <mergeCell ref="AG97:AM97"/>
    <mergeCell ref="K97:AF97"/>
  </mergeCells>
  <hyperlinks>
    <hyperlink ref="A95" location="'0 - Ostatní a vedlejší ná...'!C2" display="/"/>
    <hyperlink ref="A97" location="'1.1 - Větev A, dl. 400 m'!C2" display="/"/>
    <hyperlink ref="A98" location="'1.2 - Větev A, výměna pod...'!C2" display="/"/>
    <hyperlink ref="A99" location="'1.3 - Propustky'!C2" display="/"/>
    <hyperlink ref="A101" location="'2.1 - Větev B, dl. 886 m'!C2" display="/"/>
    <hyperlink ref="A102" location="'2.2 - Větev B, výměna pod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8"/>
  <sheetViews>
    <sheetView showGridLines="0" topLeftCell="A11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s="1" customFormat="1" ht="12" customHeight="1">
      <c r="B8" s="31"/>
      <c r="D8" s="26" t="s">
        <v>112</v>
      </c>
      <c r="L8" s="31"/>
    </row>
    <row r="9" spans="2:46" s="1" customFormat="1" ht="16.5" customHeight="1">
      <c r="B9" s="31"/>
      <c r="E9" s="200" t="s">
        <v>113</v>
      </c>
      <c r="F9" s="229"/>
      <c r="G9" s="229"/>
      <c r="H9" s="229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19</v>
      </c>
      <c r="F11" s="24" t="s">
        <v>1</v>
      </c>
      <c r="I11" s="26" t="s">
        <v>20</v>
      </c>
      <c r="J11" s="24" t="s">
        <v>1</v>
      </c>
      <c r="L11" s="31"/>
    </row>
    <row r="12" spans="2:46" s="1" customFormat="1" ht="12" customHeight="1">
      <c r="B12" s="31"/>
      <c r="D12" s="26" t="s">
        <v>22</v>
      </c>
      <c r="F12" s="24" t="s">
        <v>23</v>
      </c>
      <c r="I12" s="26" t="s">
        <v>24</v>
      </c>
      <c r="J12" s="51" t="str">
        <f>'Rekapitulace stavby'!AN8</f>
        <v>5. 4. 2023</v>
      </c>
      <c r="L12" s="31"/>
    </row>
    <row r="13" spans="2:46" s="1" customFormat="1" ht="10.95" customHeight="1">
      <c r="B13" s="31"/>
      <c r="L13" s="31"/>
    </row>
    <row r="14" spans="2:46" s="1" customFormat="1" ht="12" customHeight="1">
      <c r="B14" s="31"/>
      <c r="D14" s="26" t="s">
        <v>28</v>
      </c>
      <c r="I14" s="26" t="s">
        <v>29</v>
      </c>
      <c r="J14" s="24" t="s">
        <v>30</v>
      </c>
      <c r="L14" s="31"/>
    </row>
    <row r="15" spans="2:46" s="1" customFormat="1" ht="18" customHeight="1">
      <c r="B15" s="31"/>
      <c r="E15" s="24" t="s">
        <v>31</v>
      </c>
      <c r="I15" s="26" t="s">
        <v>32</v>
      </c>
      <c r="J15" s="24" t="s">
        <v>33</v>
      </c>
      <c r="L15" s="31"/>
    </row>
    <row r="16" spans="2:46" s="1" customFormat="1" ht="6.9" customHeight="1">
      <c r="B16" s="31"/>
      <c r="L16" s="31"/>
    </row>
    <row r="17" spans="2:12" s="1" customFormat="1" ht="12" customHeight="1">
      <c r="B17" s="31"/>
      <c r="D17" s="26" t="s">
        <v>34</v>
      </c>
      <c r="I17" s="26" t="s">
        <v>29</v>
      </c>
      <c r="J17" s="27" t="str">
        <f>'Rekapitulace stavby'!AN13</f>
        <v>026 57 392</v>
      </c>
      <c r="L17" s="31"/>
    </row>
    <row r="18" spans="2:12" s="1" customFormat="1" ht="18" customHeight="1">
      <c r="B18" s="31"/>
      <c r="E18" s="232" t="str">
        <f>'Rekapitulace stavby'!E14</f>
        <v>BERKASTAV s.r.o.</v>
      </c>
      <c r="F18" s="222"/>
      <c r="G18" s="222"/>
      <c r="H18" s="222"/>
      <c r="I18" s="26" t="s">
        <v>32</v>
      </c>
      <c r="J18" s="27" t="str">
        <f>'Rekapitulace stavby'!AN14</f>
        <v>CZ02657392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35</v>
      </c>
      <c r="I20" s="26" t="s">
        <v>29</v>
      </c>
      <c r="J20" s="24" t="s">
        <v>36</v>
      </c>
      <c r="L20" s="31"/>
    </row>
    <row r="21" spans="2:12" s="1" customFormat="1" ht="18" customHeight="1">
      <c r="B21" s="31"/>
      <c r="E21" s="24" t="s">
        <v>38</v>
      </c>
      <c r="I21" s="26" t="s">
        <v>32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39</v>
      </c>
      <c r="I23" s="26" t="s">
        <v>29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32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41</v>
      </c>
      <c r="L26" s="31"/>
    </row>
    <row r="27" spans="2:12" s="7" customFormat="1" ht="16.5" customHeight="1">
      <c r="B27" s="93"/>
      <c r="E27" s="226" t="s">
        <v>1</v>
      </c>
      <c r="F27" s="226"/>
      <c r="G27" s="226"/>
      <c r="H27" s="226"/>
      <c r="L27" s="93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42</v>
      </c>
      <c r="J30" s="65">
        <f>ROUND(J118, 2)</f>
        <v>41153.58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44</v>
      </c>
      <c r="I32" s="34" t="s">
        <v>43</v>
      </c>
      <c r="J32" s="34" t="s">
        <v>45</v>
      </c>
      <c r="L32" s="31"/>
    </row>
    <row r="33" spans="2:12" s="1" customFormat="1" ht="14.4" customHeight="1">
      <c r="B33" s="31"/>
      <c r="D33" s="54" t="s">
        <v>46</v>
      </c>
      <c r="E33" s="26" t="s">
        <v>47</v>
      </c>
      <c r="F33" s="85">
        <f>ROUND((SUM(BE118:BE127)),  2)</f>
        <v>41153.58</v>
      </c>
      <c r="I33" s="95">
        <v>0.21</v>
      </c>
      <c r="J33" s="85">
        <f>ROUND(((SUM(BE118:BE127))*I33),  2)</f>
        <v>8642.25</v>
      </c>
      <c r="L33" s="31"/>
    </row>
    <row r="34" spans="2:12" s="1" customFormat="1" ht="14.4" customHeight="1">
      <c r="B34" s="31"/>
      <c r="E34" s="26" t="s">
        <v>48</v>
      </c>
      <c r="F34" s="85">
        <f>ROUND((SUM(BF118:BF127)),  2)</f>
        <v>0</v>
      </c>
      <c r="I34" s="95">
        <v>0.15</v>
      </c>
      <c r="J34" s="85">
        <f>ROUND(((SUM(BF118:BF127))*I34),  2)</f>
        <v>0</v>
      </c>
      <c r="L34" s="31"/>
    </row>
    <row r="35" spans="2:12" s="1" customFormat="1" ht="14.4" hidden="1" customHeight="1">
      <c r="B35" s="31"/>
      <c r="E35" s="26" t="s">
        <v>49</v>
      </c>
      <c r="F35" s="85">
        <f>ROUND((SUM(BG118:BG127)),  2)</f>
        <v>0</v>
      </c>
      <c r="I35" s="95">
        <v>0.21</v>
      </c>
      <c r="J35" s="85">
        <f>0</f>
        <v>0</v>
      </c>
      <c r="L35" s="31"/>
    </row>
    <row r="36" spans="2:12" s="1" customFormat="1" ht="14.4" hidden="1" customHeight="1">
      <c r="B36" s="31"/>
      <c r="E36" s="26" t="s">
        <v>50</v>
      </c>
      <c r="F36" s="85">
        <f>ROUND((SUM(BH118:BH127)),  2)</f>
        <v>0</v>
      </c>
      <c r="I36" s="95">
        <v>0.15</v>
      </c>
      <c r="J36" s="85">
        <f>0</f>
        <v>0</v>
      </c>
      <c r="L36" s="31"/>
    </row>
    <row r="37" spans="2:12" s="1" customFormat="1" ht="14.4" hidden="1" customHeight="1">
      <c r="B37" s="31"/>
      <c r="E37" s="26" t="s">
        <v>51</v>
      </c>
      <c r="F37" s="85">
        <f>ROUND((SUM(BI118:BI127)),  2)</f>
        <v>0</v>
      </c>
      <c r="I37" s="95">
        <v>0</v>
      </c>
      <c r="J37" s="85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6"/>
      <c r="D39" s="97" t="s">
        <v>52</v>
      </c>
      <c r="E39" s="56"/>
      <c r="F39" s="56"/>
      <c r="G39" s="98" t="s">
        <v>53</v>
      </c>
      <c r="H39" s="99" t="s">
        <v>54</v>
      </c>
      <c r="I39" s="56"/>
      <c r="J39" s="100">
        <f>SUM(J30:J37)</f>
        <v>49795.83</v>
      </c>
      <c r="K39" s="101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" customHeight="1">
      <c r="B82" s="31"/>
      <c r="C82" s="20" t="s">
        <v>114</v>
      </c>
      <c r="L82" s="31"/>
    </row>
    <row r="83" spans="2:47" s="1" customFormat="1" ht="6.9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47" s="1" customFormat="1" ht="12" customHeight="1">
      <c r="B86" s="31"/>
      <c r="C86" s="26" t="s">
        <v>112</v>
      </c>
      <c r="L86" s="31"/>
    </row>
    <row r="87" spans="2:47" s="1" customFormat="1" ht="16.5" customHeight="1">
      <c r="B87" s="31"/>
      <c r="E87" s="200" t="str">
        <f>E9</f>
        <v>0 - Ostatní a vedlejší náklady</v>
      </c>
      <c r="F87" s="229"/>
      <c r="G87" s="229"/>
      <c r="H87" s="229"/>
      <c r="L87" s="31"/>
    </row>
    <row r="88" spans="2:47" s="1" customFormat="1" ht="6.9" customHeight="1">
      <c r="B88" s="31"/>
      <c r="L88" s="31"/>
    </row>
    <row r="89" spans="2:47" s="1" customFormat="1" ht="12" customHeight="1">
      <c r="B89" s="31"/>
      <c r="C89" s="26" t="s">
        <v>22</v>
      </c>
      <c r="F89" s="24" t="str">
        <f>F12</f>
        <v>Zlaté Hory</v>
      </c>
      <c r="I89" s="26" t="s">
        <v>24</v>
      </c>
      <c r="J89" s="51" t="str">
        <f>IF(J12="","",J12)</f>
        <v>5. 4. 2023</v>
      </c>
      <c r="L89" s="31"/>
    </row>
    <row r="90" spans="2:47" s="1" customFormat="1" ht="6.9" customHeight="1">
      <c r="B90" s="31"/>
      <c r="L90" s="31"/>
    </row>
    <row r="91" spans="2:47" s="1" customFormat="1" ht="15.15" customHeight="1">
      <c r="B91" s="31"/>
      <c r="C91" s="26" t="s">
        <v>28</v>
      </c>
      <c r="F91" s="24" t="str">
        <f>E15</f>
        <v>Město Zlaté Hory</v>
      </c>
      <c r="I91" s="26" t="s">
        <v>35</v>
      </c>
      <c r="J91" s="29" t="str">
        <f>E21</f>
        <v>Ing. Miroslav Knápek</v>
      </c>
      <c r="L91" s="31"/>
    </row>
    <row r="92" spans="2:47" s="1" customFormat="1" ht="15.15" customHeight="1">
      <c r="B92" s="31"/>
      <c r="C92" s="26" t="s">
        <v>34</v>
      </c>
      <c r="F92" s="24" t="str">
        <f>IF(E18="","",E18)</f>
        <v>BERKASTAV s.r.o.</v>
      </c>
      <c r="I92" s="26" t="s">
        <v>39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4" t="s">
        <v>115</v>
      </c>
      <c r="D94" s="96"/>
      <c r="E94" s="96"/>
      <c r="F94" s="96"/>
      <c r="G94" s="96"/>
      <c r="H94" s="96"/>
      <c r="I94" s="96"/>
      <c r="J94" s="105" t="s">
        <v>116</v>
      </c>
      <c r="K94" s="96"/>
      <c r="L94" s="31"/>
    </row>
    <row r="95" spans="2:47" s="1" customFormat="1" ht="10.35" customHeight="1">
      <c r="B95" s="31"/>
      <c r="L95" s="31"/>
    </row>
    <row r="96" spans="2:47" s="1" customFormat="1" ht="22.95" customHeight="1">
      <c r="B96" s="31"/>
      <c r="C96" s="106" t="s">
        <v>117</v>
      </c>
      <c r="J96" s="65">
        <f>J118</f>
        <v>41153.58</v>
      </c>
      <c r="L96" s="31"/>
      <c r="AU96" s="16" t="s">
        <v>118</v>
      </c>
    </row>
    <row r="97" spans="2:12" s="8" customFormat="1" ht="24.9" customHeight="1">
      <c r="B97" s="107"/>
      <c r="D97" s="108" t="s">
        <v>119</v>
      </c>
      <c r="E97" s="109"/>
      <c r="F97" s="109"/>
      <c r="G97" s="109"/>
      <c r="H97" s="109"/>
      <c r="I97" s="109"/>
      <c r="J97" s="110">
        <f>J119</f>
        <v>35000</v>
      </c>
      <c r="L97" s="107"/>
    </row>
    <row r="98" spans="2:12" s="8" customFormat="1" ht="24.9" customHeight="1">
      <c r="B98" s="107"/>
      <c r="D98" s="108" t="s">
        <v>120</v>
      </c>
      <c r="E98" s="109"/>
      <c r="F98" s="109"/>
      <c r="G98" s="109"/>
      <c r="H98" s="109"/>
      <c r="I98" s="109"/>
      <c r="J98" s="110">
        <f>J126</f>
        <v>6153.58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121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30" t="str">
        <f>E7</f>
        <v>Rekonstrukce lesní cesty Zlaté Hory - Rožmitál</v>
      </c>
      <c r="F108" s="231"/>
      <c r="G108" s="231"/>
      <c r="H108" s="231"/>
      <c r="L108" s="31"/>
    </row>
    <row r="109" spans="2:12" s="1" customFormat="1" ht="12" customHeight="1">
      <c r="B109" s="31"/>
      <c r="C109" s="26" t="s">
        <v>112</v>
      </c>
      <c r="L109" s="31"/>
    </row>
    <row r="110" spans="2:12" s="1" customFormat="1" ht="16.5" customHeight="1">
      <c r="B110" s="31"/>
      <c r="E110" s="200" t="str">
        <f>E9</f>
        <v>0 - Ostatní a vedlejší náklady</v>
      </c>
      <c r="F110" s="229"/>
      <c r="G110" s="229"/>
      <c r="H110" s="229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22</v>
      </c>
      <c r="F112" s="24" t="str">
        <f>F12</f>
        <v>Zlaté Hory</v>
      </c>
      <c r="I112" s="26" t="s">
        <v>24</v>
      </c>
      <c r="J112" s="51" t="str">
        <f>IF(J12="","",J12)</f>
        <v>5. 4. 2023</v>
      </c>
      <c r="L112" s="31"/>
    </row>
    <row r="113" spans="2:65" s="1" customFormat="1" ht="6.9" customHeight="1">
      <c r="B113" s="31"/>
      <c r="L113" s="31"/>
    </row>
    <row r="114" spans="2:65" s="1" customFormat="1" ht="15.15" customHeight="1">
      <c r="B114" s="31"/>
      <c r="C114" s="26" t="s">
        <v>28</v>
      </c>
      <c r="F114" s="24" t="str">
        <f>E15</f>
        <v>Město Zlaté Hory</v>
      </c>
      <c r="I114" s="26" t="s">
        <v>35</v>
      </c>
      <c r="J114" s="29" t="str">
        <f>E21</f>
        <v>Ing. Miroslav Knápek</v>
      </c>
      <c r="L114" s="31"/>
    </row>
    <row r="115" spans="2:65" s="1" customFormat="1" ht="15.15" customHeight="1">
      <c r="B115" s="31"/>
      <c r="C115" s="26" t="s">
        <v>34</v>
      </c>
      <c r="F115" s="24" t="str">
        <f>IF(E18="","",E18)</f>
        <v>BERKASTAV s.r.o.</v>
      </c>
      <c r="I115" s="26" t="s">
        <v>39</v>
      </c>
      <c r="J115" s="29" t="str">
        <f>E24</f>
        <v xml:space="preserve"> </v>
      </c>
      <c r="L115" s="31"/>
    </row>
    <row r="116" spans="2:65" s="1" customFormat="1" ht="10.35" customHeight="1">
      <c r="B116" s="31"/>
      <c r="L116" s="31"/>
    </row>
    <row r="117" spans="2:65" s="9" customFormat="1" ht="29.25" customHeight="1">
      <c r="B117" s="111"/>
      <c r="C117" s="112" t="s">
        <v>122</v>
      </c>
      <c r="D117" s="113" t="s">
        <v>67</v>
      </c>
      <c r="E117" s="113" t="s">
        <v>63</v>
      </c>
      <c r="F117" s="113" t="s">
        <v>64</v>
      </c>
      <c r="G117" s="113" t="s">
        <v>123</v>
      </c>
      <c r="H117" s="113" t="s">
        <v>124</v>
      </c>
      <c r="I117" s="113" t="s">
        <v>125</v>
      </c>
      <c r="J117" s="113" t="s">
        <v>116</v>
      </c>
      <c r="K117" s="114" t="s">
        <v>126</v>
      </c>
      <c r="L117" s="111"/>
      <c r="M117" s="58" t="s">
        <v>1</v>
      </c>
      <c r="N117" s="59" t="s">
        <v>46</v>
      </c>
      <c r="O117" s="59" t="s">
        <v>127</v>
      </c>
      <c r="P117" s="59" t="s">
        <v>128</v>
      </c>
      <c r="Q117" s="59" t="s">
        <v>129</v>
      </c>
      <c r="R117" s="59" t="s">
        <v>130</v>
      </c>
      <c r="S117" s="59" t="s">
        <v>131</v>
      </c>
      <c r="T117" s="60" t="s">
        <v>132</v>
      </c>
    </row>
    <row r="118" spans="2:65" s="1" customFormat="1" ht="22.95" customHeight="1">
      <c r="B118" s="31"/>
      <c r="C118" s="63" t="s">
        <v>133</v>
      </c>
      <c r="J118" s="115">
        <f>BK118</f>
        <v>41153.58</v>
      </c>
      <c r="L118" s="31"/>
      <c r="M118" s="61"/>
      <c r="N118" s="52"/>
      <c r="O118" s="52"/>
      <c r="P118" s="116">
        <f>P119+P126</f>
        <v>0</v>
      </c>
      <c r="Q118" s="52"/>
      <c r="R118" s="116">
        <f>R119+R126</f>
        <v>0</v>
      </c>
      <c r="S118" s="52"/>
      <c r="T118" s="117">
        <f>T119+T126</f>
        <v>0</v>
      </c>
      <c r="AT118" s="16" t="s">
        <v>81</v>
      </c>
      <c r="AU118" s="16" t="s">
        <v>118</v>
      </c>
      <c r="BK118" s="118">
        <f>BK119+BK126</f>
        <v>41153.58</v>
      </c>
    </row>
    <row r="119" spans="2:65" s="10" customFormat="1" ht="25.95" customHeight="1">
      <c r="B119" s="119"/>
      <c r="D119" s="120" t="s">
        <v>81</v>
      </c>
      <c r="E119" s="121" t="s">
        <v>134</v>
      </c>
      <c r="F119" s="121" t="s">
        <v>135</v>
      </c>
      <c r="I119" s="122"/>
      <c r="J119" s="123">
        <f>BK119</f>
        <v>35000</v>
      </c>
      <c r="L119" s="119"/>
      <c r="M119" s="124"/>
      <c r="P119" s="125">
        <f>SUM(P120:P125)</f>
        <v>0</v>
      </c>
      <c r="R119" s="125">
        <f>SUM(R120:R125)</f>
        <v>0</v>
      </c>
      <c r="T119" s="126">
        <f>SUM(T120:T125)</f>
        <v>0</v>
      </c>
      <c r="AR119" s="120" t="s">
        <v>136</v>
      </c>
      <c r="AT119" s="127" t="s">
        <v>81</v>
      </c>
      <c r="AU119" s="127" t="s">
        <v>82</v>
      </c>
      <c r="AY119" s="120" t="s">
        <v>137</v>
      </c>
      <c r="BK119" s="128">
        <f>SUM(BK120:BK125)</f>
        <v>35000</v>
      </c>
    </row>
    <row r="120" spans="2:65" s="1" customFormat="1" ht="16.5" customHeight="1">
      <c r="B120" s="31"/>
      <c r="C120" s="129" t="s">
        <v>21</v>
      </c>
      <c r="D120" s="129" t="s">
        <v>138</v>
      </c>
      <c r="E120" s="130" t="s">
        <v>139</v>
      </c>
      <c r="F120" s="131" t="s">
        <v>140</v>
      </c>
      <c r="G120" s="132" t="s">
        <v>141</v>
      </c>
      <c r="H120" s="133">
        <v>1</v>
      </c>
      <c r="I120" s="134">
        <v>15000</v>
      </c>
      <c r="J120" s="135">
        <f>ROUND(I120*H120,2)</f>
        <v>15000</v>
      </c>
      <c r="K120" s="131" t="s">
        <v>142</v>
      </c>
      <c r="L120" s="31"/>
      <c r="M120" s="136" t="s">
        <v>1</v>
      </c>
      <c r="N120" s="137" t="s">
        <v>47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143</v>
      </c>
      <c r="AT120" s="140" t="s">
        <v>138</v>
      </c>
      <c r="AU120" s="140" t="s">
        <v>21</v>
      </c>
      <c r="AY120" s="16" t="s">
        <v>137</v>
      </c>
      <c r="BE120" s="141">
        <f>IF(N120="základní",J120,0)</f>
        <v>15000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6" t="s">
        <v>21</v>
      </c>
      <c r="BK120" s="141">
        <f>ROUND(I120*H120,2)</f>
        <v>15000</v>
      </c>
      <c r="BL120" s="16" t="s">
        <v>143</v>
      </c>
      <c r="BM120" s="140" t="s">
        <v>144</v>
      </c>
    </row>
    <row r="121" spans="2:65" s="1" customFormat="1" ht="38.4">
      <c r="B121" s="31"/>
      <c r="D121" s="142" t="s">
        <v>145</v>
      </c>
      <c r="F121" s="143" t="s">
        <v>146</v>
      </c>
      <c r="I121" s="144"/>
      <c r="L121" s="31"/>
      <c r="M121" s="145"/>
      <c r="T121" s="55"/>
      <c r="AT121" s="16" t="s">
        <v>145</v>
      </c>
      <c r="AU121" s="16" t="s">
        <v>21</v>
      </c>
    </row>
    <row r="122" spans="2:65" s="1" customFormat="1" ht="16.5" customHeight="1">
      <c r="B122" s="31"/>
      <c r="C122" s="129" t="s">
        <v>90</v>
      </c>
      <c r="D122" s="129" t="s">
        <v>138</v>
      </c>
      <c r="E122" s="130" t="s">
        <v>147</v>
      </c>
      <c r="F122" s="131" t="s">
        <v>148</v>
      </c>
      <c r="G122" s="132" t="s">
        <v>149</v>
      </c>
      <c r="H122" s="133">
        <v>1</v>
      </c>
      <c r="I122" s="134">
        <v>5000</v>
      </c>
      <c r="J122" s="135">
        <f>ROUND(I122*H122,2)</f>
        <v>5000</v>
      </c>
      <c r="K122" s="131" t="s">
        <v>142</v>
      </c>
      <c r="L122" s="31"/>
      <c r="M122" s="136" t="s">
        <v>1</v>
      </c>
      <c r="N122" s="137" t="s">
        <v>47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143</v>
      </c>
      <c r="AT122" s="140" t="s">
        <v>138</v>
      </c>
      <c r="AU122" s="140" t="s">
        <v>21</v>
      </c>
      <c r="AY122" s="16" t="s">
        <v>137</v>
      </c>
      <c r="BE122" s="141">
        <f>IF(N122="základní",J122,0)</f>
        <v>5000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6" t="s">
        <v>21</v>
      </c>
      <c r="BK122" s="141">
        <f>ROUND(I122*H122,2)</f>
        <v>5000</v>
      </c>
      <c r="BL122" s="16" t="s">
        <v>143</v>
      </c>
      <c r="BM122" s="140" t="s">
        <v>150</v>
      </c>
    </row>
    <row r="123" spans="2:65" s="1" customFormat="1" ht="28.8">
      <c r="B123" s="31"/>
      <c r="D123" s="142" t="s">
        <v>145</v>
      </c>
      <c r="F123" s="143" t="s">
        <v>151</v>
      </c>
      <c r="I123" s="144"/>
      <c r="L123" s="31"/>
      <c r="M123" s="145"/>
      <c r="T123" s="55"/>
      <c r="AT123" s="16" t="s">
        <v>145</v>
      </c>
      <c r="AU123" s="16" t="s">
        <v>21</v>
      </c>
    </row>
    <row r="124" spans="2:65" s="1" customFormat="1" ht="16.5" customHeight="1">
      <c r="B124" s="31"/>
      <c r="C124" s="129" t="s">
        <v>152</v>
      </c>
      <c r="D124" s="129" t="s">
        <v>138</v>
      </c>
      <c r="E124" s="130" t="s">
        <v>153</v>
      </c>
      <c r="F124" s="131" t="s">
        <v>154</v>
      </c>
      <c r="G124" s="132" t="s">
        <v>155</v>
      </c>
      <c r="H124" s="133">
        <v>1</v>
      </c>
      <c r="I124" s="134">
        <v>15000</v>
      </c>
      <c r="J124" s="135">
        <f>ROUND(I124*H124,2)</f>
        <v>15000</v>
      </c>
      <c r="K124" s="131" t="s">
        <v>156</v>
      </c>
      <c r="L124" s="31"/>
      <c r="M124" s="136" t="s">
        <v>1</v>
      </c>
      <c r="N124" s="137" t="s">
        <v>47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143</v>
      </c>
      <c r="AT124" s="140" t="s">
        <v>138</v>
      </c>
      <c r="AU124" s="140" t="s">
        <v>21</v>
      </c>
      <c r="AY124" s="16" t="s">
        <v>137</v>
      </c>
      <c r="BE124" s="141">
        <f>IF(N124="základní",J124,0)</f>
        <v>15000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21</v>
      </c>
      <c r="BK124" s="141">
        <f>ROUND(I124*H124,2)</f>
        <v>15000</v>
      </c>
      <c r="BL124" s="16" t="s">
        <v>143</v>
      </c>
      <c r="BM124" s="140" t="s">
        <v>157</v>
      </c>
    </row>
    <row r="125" spans="2:65" s="1" customFormat="1" ht="28.8">
      <c r="B125" s="31"/>
      <c r="D125" s="142" t="s">
        <v>145</v>
      </c>
      <c r="F125" s="143" t="s">
        <v>158</v>
      </c>
      <c r="I125" s="144"/>
      <c r="L125" s="31"/>
      <c r="M125" s="145"/>
      <c r="T125" s="55"/>
      <c r="AT125" s="16" t="s">
        <v>145</v>
      </c>
      <c r="AU125" s="16" t="s">
        <v>21</v>
      </c>
    </row>
    <row r="126" spans="2:65" s="10" customFormat="1" ht="25.95" customHeight="1">
      <c r="B126" s="119"/>
      <c r="D126" s="120" t="s">
        <v>81</v>
      </c>
      <c r="E126" s="121" t="s">
        <v>159</v>
      </c>
      <c r="F126" s="121" t="s">
        <v>160</v>
      </c>
      <c r="I126" s="122"/>
      <c r="J126" s="123">
        <f>BK126</f>
        <v>6153.58</v>
      </c>
      <c r="L126" s="119"/>
      <c r="M126" s="124"/>
      <c r="P126" s="125">
        <f>P127</f>
        <v>0</v>
      </c>
      <c r="R126" s="125">
        <f>R127</f>
        <v>0</v>
      </c>
      <c r="T126" s="126">
        <f>T127</f>
        <v>0</v>
      </c>
      <c r="AR126" s="120" t="s">
        <v>161</v>
      </c>
      <c r="AT126" s="127" t="s">
        <v>81</v>
      </c>
      <c r="AU126" s="127" t="s">
        <v>82</v>
      </c>
      <c r="AY126" s="120" t="s">
        <v>137</v>
      </c>
      <c r="BK126" s="128">
        <f>BK127</f>
        <v>6153.58</v>
      </c>
    </row>
    <row r="127" spans="2:65" s="1" customFormat="1" ht="24.15" customHeight="1">
      <c r="B127" s="31"/>
      <c r="C127" s="129" t="s">
        <v>136</v>
      </c>
      <c r="D127" s="129" t="s">
        <v>138</v>
      </c>
      <c r="E127" s="130" t="s">
        <v>162</v>
      </c>
      <c r="F127" s="131" t="s">
        <v>163</v>
      </c>
      <c r="G127" s="132" t="s">
        <v>164</v>
      </c>
      <c r="H127" s="133">
        <v>1</v>
      </c>
      <c r="I127" s="134">
        <v>6153.58</v>
      </c>
      <c r="J127" s="135">
        <f>ROUND(I127*H127,2)</f>
        <v>6153.58</v>
      </c>
      <c r="K127" s="131" t="s">
        <v>142</v>
      </c>
      <c r="L127" s="31"/>
      <c r="M127" s="146" t="s">
        <v>1</v>
      </c>
      <c r="N127" s="147" t="s">
        <v>47</v>
      </c>
      <c r="O127" s="148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40" t="s">
        <v>143</v>
      </c>
      <c r="AT127" s="140" t="s">
        <v>138</v>
      </c>
      <c r="AU127" s="140" t="s">
        <v>21</v>
      </c>
      <c r="AY127" s="16" t="s">
        <v>137</v>
      </c>
      <c r="BE127" s="141">
        <f>IF(N127="základní",J127,0)</f>
        <v>6153.58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21</v>
      </c>
      <c r="BK127" s="141">
        <f>ROUND(I127*H127,2)</f>
        <v>6153.58</v>
      </c>
      <c r="BL127" s="16" t="s">
        <v>143</v>
      </c>
      <c r="BM127" s="140" t="s">
        <v>165</v>
      </c>
    </row>
    <row r="128" spans="2:65" s="1" customFormat="1" ht="6.9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</sheetData>
  <sheetProtection algorithmName="SHA-512" hashValue="/oKU9s7LSGkOy/MUiMPsgCsDOSf5xB5a1YqR8pyDwuON7+17m9P2qiL2F9x+qDcGNFitWxRk/LIwxrb7d9gMpQ==" saltValue="GgfO/4D7MszwPtYh0cMfuWMWGV+OLsC+aIvI4sP0WBYJfdpb3n/sLcLBvDNKeHPsvin7c9nKTs409xjjtMbGEw==" spinCount="100000" sheet="1" objects="1" scenarios="1" formatColumns="0" formatRows="0" autoFilter="0"/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topLeftCell="A163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ht="12" customHeight="1">
      <c r="B8" s="19"/>
      <c r="D8" s="26" t="s">
        <v>112</v>
      </c>
      <c r="L8" s="19"/>
    </row>
    <row r="9" spans="2:46" s="1" customFormat="1" ht="16.5" customHeight="1">
      <c r="B9" s="31"/>
      <c r="E9" s="230" t="s">
        <v>166</v>
      </c>
      <c r="F9" s="229"/>
      <c r="G9" s="229"/>
      <c r="H9" s="229"/>
      <c r="L9" s="31"/>
    </row>
    <row r="10" spans="2:46" s="1" customFormat="1" ht="12" customHeight="1">
      <c r="B10" s="31"/>
      <c r="D10" s="26" t="s">
        <v>167</v>
      </c>
      <c r="L10" s="31"/>
    </row>
    <row r="11" spans="2:46" s="1" customFormat="1" ht="16.5" customHeight="1">
      <c r="B11" s="31"/>
      <c r="E11" s="200" t="s">
        <v>168</v>
      </c>
      <c r="F11" s="229"/>
      <c r="G11" s="229"/>
      <c r="H11" s="229"/>
      <c r="L11" s="31"/>
    </row>
    <row r="12" spans="2:46" s="1" customFormat="1">
      <c r="B12" s="31"/>
      <c r="L12" s="31"/>
    </row>
    <row r="13" spans="2:46" s="1" customFormat="1" ht="12" customHeight="1">
      <c r="B13" s="31"/>
      <c r="D13" s="26" t="s">
        <v>19</v>
      </c>
      <c r="F13" s="24" t="s">
        <v>1</v>
      </c>
      <c r="I13" s="26" t="s">
        <v>20</v>
      </c>
      <c r="J13" s="24" t="s">
        <v>1</v>
      </c>
      <c r="L13" s="31"/>
    </row>
    <row r="14" spans="2:46" s="1" customFormat="1" ht="12" customHeight="1">
      <c r="B14" s="31"/>
      <c r="D14" s="26" t="s">
        <v>22</v>
      </c>
      <c r="F14" s="24" t="s">
        <v>23</v>
      </c>
      <c r="I14" s="26" t="s">
        <v>24</v>
      </c>
      <c r="J14" s="51" t="str">
        <f>'Rekapitulace stavby'!AN8</f>
        <v>5. 4. 2023</v>
      </c>
      <c r="L14" s="31"/>
    </row>
    <row r="15" spans="2:46" s="1" customFormat="1" ht="10.95" customHeight="1">
      <c r="B15" s="31"/>
      <c r="L15" s="31"/>
    </row>
    <row r="16" spans="2:46" s="1" customFormat="1" ht="12" customHeight="1">
      <c r="B16" s="31"/>
      <c r="D16" s="26" t="s">
        <v>28</v>
      </c>
      <c r="I16" s="26" t="s">
        <v>29</v>
      </c>
      <c r="J16" s="24" t="s">
        <v>30</v>
      </c>
      <c r="L16" s="31"/>
    </row>
    <row r="17" spans="2:12" s="1" customFormat="1" ht="18" customHeight="1">
      <c r="B17" s="31"/>
      <c r="E17" s="24" t="s">
        <v>31</v>
      </c>
      <c r="I17" s="26" t="s">
        <v>32</v>
      </c>
      <c r="J17" s="24" t="s">
        <v>33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34</v>
      </c>
      <c r="I19" s="26" t="s">
        <v>29</v>
      </c>
      <c r="J19" s="27" t="str">
        <f>'Rekapitulace stavby'!AN13</f>
        <v>026 57 392</v>
      </c>
      <c r="L19" s="31"/>
    </row>
    <row r="20" spans="2:12" s="1" customFormat="1" ht="18" customHeight="1">
      <c r="B20" s="31"/>
      <c r="E20" s="232" t="str">
        <f>'Rekapitulace stavby'!E14</f>
        <v>BERKASTAV s.r.o.</v>
      </c>
      <c r="F20" s="222"/>
      <c r="G20" s="222"/>
      <c r="H20" s="222"/>
      <c r="I20" s="26" t="s">
        <v>32</v>
      </c>
      <c r="J20" s="27" t="str">
        <f>'Rekapitulace stavby'!AN14</f>
        <v>CZ02657392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35</v>
      </c>
      <c r="I22" s="26" t="s">
        <v>29</v>
      </c>
      <c r="J22" s="24" t="s">
        <v>36</v>
      </c>
      <c r="L22" s="31"/>
    </row>
    <row r="23" spans="2:12" s="1" customFormat="1" ht="18" customHeight="1">
      <c r="B23" s="31"/>
      <c r="E23" s="24" t="s">
        <v>38</v>
      </c>
      <c r="I23" s="26" t="s">
        <v>32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39</v>
      </c>
      <c r="I25" s="26" t="s">
        <v>29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32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41</v>
      </c>
      <c r="L28" s="31"/>
    </row>
    <row r="29" spans="2:12" s="7" customFormat="1" ht="16.5" customHeight="1">
      <c r="B29" s="93"/>
      <c r="E29" s="226" t="s">
        <v>1</v>
      </c>
      <c r="F29" s="226"/>
      <c r="G29" s="226"/>
      <c r="H29" s="226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42</v>
      </c>
      <c r="J32" s="65">
        <f>ROUND(J125, 2)</f>
        <v>1229476.27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44</v>
      </c>
      <c r="I34" s="34" t="s">
        <v>43</v>
      </c>
      <c r="J34" s="34" t="s">
        <v>45</v>
      </c>
      <c r="L34" s="31"/>
    </row>
    <row r="35" spans="2:12" s="1" customFormat="1" ht="14.4" customHeight="1">
      <c r="B35" s="31"/>
      <c r="D35" s="54" t="s">
        <v>46</v>
      </c>
      <c r="E35" s="26" t="s">
        <v>47</v>
      </c>
      <c r="F35" s="85">
        <f>ROUND((SUM(BE125:BE169)),  2)</f>
        <v>1229476.27</v>
      </c>
      <c r="I35" s="95">
        <v>0.21</v>
      </c>
      <c r="J35" s="85">
        <f>ROUND(((SUM(BE125:BE169))*I35),  2)</f>
        <v>258190.02</v>
      </c>
      <c r="L35" s="31"/>
    </row>
    <row r="36" spans="2:12" s="1" customFormat="1" ht="14.4" customHeight="1">
      <c r="B36" s="31"/>
      <c r="E36" s="26" t="s">
        <v>48</v>
      </c>
      <c r="F36" s="85">
        <f>ROUND((SUM(BF125:BF169)),  2)</f>
        <v>0</v>
      </c>
      <c r="I36" s="95">
        <v>0.15</v>
      </c>
      <c r="J36" s="85">
        <f>ROUND(((SUM(BF125:BF169))*I36),  2)</f>
        <v>0</v>
      </c>
      <c r="L36" s="31"/>
    </row>
    <row r="37" spans="2:12" s="1" customFormat="1" ht="14.4" hidden="1" customHeight="1">
      <c r="B37" s="31"/>
      <c r="E37" s="26" t="s">
        <v>49</v>
      </c>
      <c r="F37" s="85">
        <f>ROUND((SUM(BG125:BG169)),  2)</f>
        <v>0</v>
      </c>
      <c r="I37" s="95">
        <v>0.21</v>
      </c>
      <c r="J37" s="85">
        <f>0</f>
        <v>0</v>
      </c>
      <c r="L37" s="31"/>
    </row>
    <row r="38" spans="2:12" s="1" customFormat="1" ht="14.4" hidden="1" customHeight="1">
      <c r="B38" s="31"/>
      <c r="E38" s="26" t="s">
        <v>50</v>
      </c>
      <c r="F38" s="85">
        <f>ROUND((SUM(BH125:BH169)),  2)</f>
        <v>0</v>
      </c>
      <c r="I38" s="95">
        <v>0.15</v>
      </c>
      <c r="J38" s="85">
        <f>0</f>
        <v>0</v>
      </c>
      <c r="L38" s="31"/>
    </row>
    <row r="39" spans="2:12" s="1" customFormat="1" ht="14.4" hidden="1" customHeight="1">
      <c r="B39" s="31"/>
      <c r="E39" s="26" t="s">
        <v>51</v>
      </c>
      <c r="F39" s="85">
        <f>ROUND((SUM(BI125:BI169)),  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52</v>
      </c>
      <c r="E41" s="56"/>
      <c r="F41" s="56"/>
      <c r="G41" s="98" t="s">
        <v>53</v>
      </c>
      <c r="H41" s="99" t="s">
        <v>54</v>
      </c>
      <c r="I41" s="56"/>
      <c r="J41" s="100">
        <f>SUM(J32:J39)</f>
        <v>1487666.29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114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12" ht="12" customHeight="1">
      <c r="B86" s="19"/>
      <c r="C86" s="26" t="s">
        <v>112</v>
      </c>
      <c r="L86" s="19"/>
    </row>
    <row r="87" spans="2:12" s="1" customFormat="1" ht="16.5" customHeight="1">
      <c r="B87" s="31"/>
      <c r="E87" s="230" t="s">
        <v>166</v>
      </c>
      <c r="F87" s="229"/>
      <c r="G87" s="229"/>
      <c r="H87" s="229"/>
      <c r="L87" s="31"/>
    </row>
    <row r="88" spans="2:12" s="1" customFormat="1" ht="12" customHeight="1">
      <c r="B88" s="31"/>
      <c r="C88" s="26" t="s">
        <v>167</v>
      </c>
      <c r="L88" s="31"/>
    </row>
    <row r="89" spans="2:12" s="1" customFormat="1" ht="16.5" customHeight="1">
      <c r="B89" s="31"/>
      <c r="E89" s="200" t="str">
        <f>E11</f>
        <v>1.1 - Větev A, dl. 400 m</v>
      </c>
      <c r="F89" s="229"/>
      <c r="G89" s="229"/>
      <c r="H89" s="229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22</v>
      </c>
      <c r="F91" s="24" t="str">
        <f>F14</f>
        <v>Zlaté Hory</v>
      </c>
      <c r="I91" s="26" t="s">
        <v>24</v>
      </c>
      <c r="J91" s="51" t="str">
        <f>IF(J14="","",J14)</f>
        <v>5. 4. 2023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28</v>
      </c>
      <c r="F93" s="24" t="str">
        <f>E17</f>
        <v>Město Zlaté Hory</v>
      </c>
      <c r="I93" s="26" t="s">
        <v>35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34</v>
      </c>
      <c r="F94" s="24" t="str">
        <f>IF(E20="","",E20)</f>
        <v>BERKASTAV s.r.o.</v>
      </c>
      <c r="I94" s="26" t="s">
        <v>39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115</v>
      </c>
      <c r="D96" s="96"/>
      <c r="E96" s="96"/>
      <c r="F96" s="96"/>
      <c r="G96" s="96"/>
      <c r="H96" s="96"/>
      <c r="I96" s="96"/>
      <c r="J96" s="105" t="s">
        <v>116</v>
      </c>
      <c r="K96" s="96"/>
      <c r="L96" s="31"/>
    </row>
    <row r="97" spans="2:47" s="1" customFormat="1" ht="10.35" customHeight="1">
      <c r="B97" s="31"/>
      <c r="L97" s="31"/>
    </row>
    <row r="98" spans="2:47" s="1" customFormat="1" ht="22.95" customHeight="1">
      <c r="B98" s="31"/>
      <c r="C98" s="106" t="s">
        <v>117</v>
      </c>
      <c r="J98" s="65">
        <f>J125</f>
        <v>1229476.27</v>
      </c>
      <c r="L98" s="31"/>
      <c r="AU98" s="16" t="s">
        <v>118</v>
      </c>
    </row>
    <row r="99" spans="2:47" s="8" customFormat="1" ht="24.9" customHeight="1">
      <c r="B99" s="107"/>
      <c r="D99" s="108" t="s">
        <v>169</v>
      </c>
      <c r="E99" s="109"/>
      <c r="F99" s="109"/>
      <c r="G99" s="109"/>
      <c r="H99" s="109"/>
      <c r="I99" s="109"/>
      <c r="J99" s="110">
        <f>J126</f>
        <v>1229476.27</v>
      </c>
      <c r="L99" s="107"/>
    </row>
    <row r="100" spans="2:47" s="11" customFormat="1" ht="19.95" customHeight="1">
      <c r="B100" s="151"/>
      <c r="D100" s="152" t="s">
        <v>170</v>
      </c>
      <c r="E100" s="153"/>
      <c r="F100" s="153"/>
      <c r="G100" s="153"/>
      <c r="H100" s="153"/>
      <c r="I100" s="153"/>
      <c r="J100" s="154">
        <f>J127</f>
        <v>220750</v>
      </c>
      <c r="L100" s="151"/>
    </row>
    <row r="101" spans="2:47" s="11" customFormat="1" ht="19.95" customHeight="1">
      <c r="B101" s="151"/>
      <c r="D101" s="152" t="s">
        <v>171</v>
      </c>
      <c r="E101" s="153"/>
      <c r="F101" s="153"/>
      <c r="G101" s="153"/>
      <c r="H101" s="153"/>
      <c r="I101" s="153"/>
      <c r="J101" s="154">
        <f>J144</f>
        <v>973385</v>
      </c>
      <c r="L101" s="151"/>
    </row>
    <row r="102" spans="2:47" s="11" customFormat="1" ht="19.95" customHeight="1">
      <c r="B102" s="151"/>
      <c r="D102" s="152" t="s">
        <v>172</v>
      </c>
      <c r="E102" s="153"/>
      <c r="F102" s="153"/>
      <c r="G102" s="153"/>
      <c r="H102" s="153"/>
      <c r="I102" s="153"/>
      <c r="J102" s="154">
        <f>J157</f>
        <v>29520</v>
      </c>
      <c r="L102" s="151"/>
    </row>
    <row r="103" spans="2:47" s="11" customFormat="1" ht="19.95" customHeight="1">
      <c r="B103" s="151"/>
      <c r="D103" s="152" t="s">
        <v>173</v>
      </c>
      <c r="E103" s="153"/>
      <c r="F103" s="153"/>
      <c r="G103" s="153"/>
      <c r="H103" s="153"/>
      <c r="I103" s="153"/>
      <c r="J103" s="154">
        <f>J168</f>
        <v>5821.27</v>
      </c>
      <c r="L103" s="151"/>
    </row>
    <row r="104" spans="2:47" s="1" customFormat="1" ht="21.75" customHeight="1">
      <c r="B104" s="31"/>
      <c r="L104" s="31"/>
    </row>
    <row r="105" spans="2:47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47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47" s="1" customFormat="1" ht="24.9" customHeight="1">
      <c r="B110" s="31"/>
      <c r="C110" s="20" t="s">
        <v>121</v>
      </c>
      <c r="L110" s="31"/>
    </row>
    <row r="111" spans="2:47" s="1" customFormat="1" ht="6.9" customHeight="1">
      <c r="B111" s="31"/>
      <c r="L111" s="31"/>
    </row>
    <row r="112" spans="2:47" s="1" customFormat="1" ht="12" customHeight="1">
      <c r="B112" s="31"/>
      <c r="C112" s="26" t="s">
        <v>16</v>
      </c>
      <c r="L112" s="31"/>
    </row>
    <row r="113" spans="2:65" s="1" customFormat="1" ht="16.5" customHeight="1">
      <c r="B113" s="31"/>
      <c r="E113" s="230" t="str">
        <f>E7</f>
        <v>Rekonstrukce lesní cesty Zlaté Hory - Rožmitál</v>
      </c>
      <c r="F113" s="231"/>
      <c r="G113" s="231"/>
      <c r="H113" s="231"/>
      <c r="L113" s="31"/>
    </row>
    <row r="114" spans="2:65" ht="12" customHeight="1">
      <c r="B114" s="19"/>
      <c r="C114" s="26" t="s">
        <v>112</v>
      </c>
      <c r="L114" s="19"/>
    </row>
    <row r="115" spans="2:65" s="1" customFormat="1" ht="16.5" customHeight="1">
      <c r="B115" s="31"/>
      <c r="E115" s="230" t="s">
        <v>166</v>
      </c>
      <c r="F115" s="229"/>
      <c r="G115" s="229"/>
      <c r="H115" s="229"/>
      <c r="L115" s="31"/>
    </row>
    <row r="116" spans="2:65" s="1" customFormat="1" ht="12" customHeight="1">
      <c r="B116" s="31"/>
      <c r="C116" s="26" t="s">
        <v>167</v>
      </c>
      <c r="L116" s="31"/>
    </row>
    <row r="117" spans="2:65" s="1" customFormat="1" ht="16.5" customHeight="1">
      <c r="B117" s="31"/>
      <c r="E117" s="200" t="str">
        <f>E11</f>
        <v>1.1 - Větev A, dl. 400 m</v>
      </c>
      <c r="F117" s="229"/>
      <c r="G117" s="229"/>
      <c r="H117" s="229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22</v>
      </c>
      <c r="F119" s="24" t="str">
        <f>F14</f>
        <v>Zlaté Hory</v>
      </c>
      <c r="I119" s="26" t="s">
        <v>24</v>
      </c>
      <c r="J119" s="51" t="str">
        <f>IF(J14="","",J14)</f>
        <v>5. 4. 2023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28</v>
      </c>
      <c r="F121" s="24" t="str">
        <f>E17</f>
        <v>Město Zlaté Hory</v>
      </c>
      <c r="I121" s="26" t="s">
        <v>35</v>
      </c>
      <c r="J121" s="29" t="str">
        <f>E23</f>
        <v>Ing. Miroslav Knápek</v>
      </c>
      <c r="L121" s="31"/>
    </row>
    <row r="122" spans="2:65" s="1" customFormat="1" ht="15.15" customHeight="1">
      <c r="B122" s="31"/>
      <c r="C122" s="26" t="s">
        <v>34</v>
      </c>
      <c r="F122" s="24" t="str">
        <f>IF(E20="","",E20)</f>
        <v>BERKASTAV s.r.o.</v>
      </c>
      <c r="I122" s="26" t="s">
        <v>39</v>
      </c>
      <c r="J122" s="29" t="str">
        <f>E26</f>
        <v xml:space="preserve"> </v>
      </c>
      <c r="L122" s="31"/>
    </row>
    <row r="123" spans="2:65" s="1" customFormat="1" ht="10.35" customHeight="1">
      <c r="B123" s="31"/>
      <c r="L123" s="31"/>
    </row>
    <row r="124" spans="2:65" s="9" customFormat="1" ht="29.25" customHeight="1">
      <c r="B124" s="111"/>
      <c r="C124" s="112" t="s">
        <v>122</v>
      </c>
      <c r="D124" s="113" t="s">
        <v>67</v>
      </c>
      <c r="E124" s="113" t="s">
        <v>63</v>
      </c>
      <c r="F124" s="113" t="s">
        <v>64</v>
      </c>
      <c r="G124" s="113" t="s">
        <v>123</v>
      </c>
      <c r="H124" s="113" t="s">
        <v>124</v>
      </c>
      <c r="I124" s="113" t="s">
        <v>125</v>
      </c>
      <c r="J124" s="113" t="s">
        <v>116</v>
      </c>
      <c r="K124" s="114" t="s">
        <v>126</v>
      </c>
      <c r="L124" s="111"/>
      <c r="M124" s="58" t="s">
        <v>1</v>
      </c>
      <c r="N124" s="59" t="s">
        <v>46</v>
      </c>
      <c r="O124" s="59" t="s">
        <v>127</v>
      </c>
      <c r="P124" s="59" t="s">
        <v>128</v>
      </c>
      <c r="Q124" s="59" t="s">
        <v>129</v>
      </c>
      <c r="R124" s="59" t="s">
        <v>130</v>
      </c>
      <c r="S124" s="59" t="s">
        <v>131</v>
      </c>
      <c r="T124" s="60" t="s">
        <v>132</v>
      </c>
    </row>
    <row r="125" spans="2:65" s="1" customFormat="1" ht="22.95" customHeight="1">
      <c r="B125" s="31"/>
      <c r="C125" s="63" t="s">
        <v>133</v>
      </c>
      <c r="J125" s="115">
        <f>BK125</f>
        <v>1229476.27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1164.2533999999998</v>
      </c>
      <c r="S125" s="52"/>
      <c r="T125" s="117">
        <f>T126</f>
        <v>48.02</v>
      </c>
      <c r="AT125" s="16" t="s">
        <v>81</v>
      </c>
      <c r="AU125" s="16" t="s">
        <v>118</v>
      </c>
      <c r="BK125" s="118">
        <f>BK126</f>
        <v>1229476.27</v>
      </c>
    </row>
    <row r="126" spans="2:65" s="10" customFormat="1" ht="25.95" customHeight="1">
      <c r="B126" s="119"/>
      <c r="D126" s="120" t="s">
        <v>81</v>
      </c>
      <c r="E126" s="121" t="s">
        <v>174</v>
      </c>
      <c r="F126" s="121" t="s">
        <v>175</v>
      </c>
      <c r="I126" s="122"/>
      <c r="J126" s="123">
        <f>BK126</f>
        <v>1229476.27</v>
      </c>
      <c r="L126" s="119"/>
      <c r="M126" s="124"/>
      <c r="P126" s="125">
        <f>P127+P144+P157+P168</f>
        <v>0</v>
      </c>
      <c r="R126" s="125">
        <f>R127+R144+R157+R168</f>
        <v>1164.2533999999998</v>
      </c>
      <c r="T126" s="126">
        <f>T127+T144+T157+T168</f>
        <v>48.02</v>
      </c>
      <c r="AR126" s="120" t="s">
        <v>21</v>
      </c>
      <c r="AT126" s="127" t="s">
        <v>81</v>
      </c>
      <c r="AU126" s="127" t="s">
        <v>82</v>
      </c>
      <c r="AY126" s="120" t="s">
        <v>137</v>
      </c>
      <c r="BK126" s="128">
        <f>BK127+BK144+BK157+BK168</f>
        <v>1229476.27</v>
      </c>
    </row>
    <row r="127" spans="2:65" s="10" customFormat="1" ht="22.95" customHeight="1">
      <c r="B127" s="119"/>
      <c r="D127" s="120" t="s">
        <v>81</v>
      </c>
      <c r="E127" s="155" t="s">
        <v>21</v>
      </c>
      <c r="F127" s="155" t="s">
        <v>176</v>
      </c>
      <c r="I127" s="122"/>
      <c r="J127" s="156">
        <f>BK127</f>
        <v>220750</v>
      </c>
      <c r="L127" s="119"/>
      <c r="M127" s="124"/>
      <c r="P127" s="125">
        <f>SUM(P128:P143)</f>
        <v>0</v>
      </c>
      <c r="R127" s="125">
        <f>SUM(R128:R143)</f>
        <v>0</v>
      </c>
      <c r="T127" s="126">
        <f>SUM(T128:T143)</f>
        <v>48.02</v>
      </c>
      <c r="AR127" s="120" t="s">
        <v>21</v>
      </c>
      <c r="AT127" s="127" t="s">
        <v>81</v>
      </c>
      <c r="AU127" s="127" t="s">
        <v>21</v>
      </c>
      <c r="AY127" s="120" t="s">
        <v>137</v>
      </c>
      <c r="BK127" s="128">
        <f>SUM(BK128:BK143)</f>
        <v>220750</v>
      </c>
    </row>
    <row r="128" spans="2:65" s="1" customFormat="1" ht="24.15" customHeight="1">
      <c r="B128" s="31"/>
      <c r="C128" s="129" t="s">
        <v>21</v>
      </c>
      <c r="D128" s="129" t="s">
        <v>138</v>
      </c>
      <c r="E128" s="130" t="s">
        <v>177</v>
      </c>
      <c r="F128" s="131" t="s">
        <v>178</v>
      </c>
      <c r="G128" s="132" t="s">
        <v>179</v>
      </c>
      <c r="H128" s="133">
        <v>490</v>
      </c>
      <c r="I128" s="134">
        <v>29</v>
      </c>
      <c r="J128" s="135">
        <f>ROUND(I128*H128,2)</f>
        <v>14210</v>
      </c>
      <c r="K128" s="131" t="s">
        <v>142</v>
      </c>
      <c r="L128" s="31"/>
      <c r="M128" s="136" t="s">
        <v>1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9.8000000000000004E-2</v>
      </c>
      <c r="T128" s="139">
        <f>S128*H128</f>
        <v>48.02</v>
      </c>
      <c r="AR128" s="140" t="s">
        <v>136</v>
      </c>
      <c r="AT128" s="140" t="s">
        <v>138</v>
      </c>
      <c r="AU128" s="140" t="s">
        <v>90</v>
      </c>
      <c r="AY128" s="16" t="s">
        <v>137</v>
      </c>
      <c r="BE128" s="141">
        <f>IF(N128="základní",J128,0)</f>
        <v>14210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21</v>
      </c>
      <c r="BK128" s="141">
        <f>ROUND(I128*H128,2)</f>
        <v>14210</v>
      </c>
      <c r="BL128" s="16" t="s">
        <v>136</v>
      </c>
      <c r="BM128" s="140" t="s">
        <v>180</v>
      </c>
    </row>
    <row r="129" spans="2:65" s="12" customFormat="1" ht="20.399999999999999">
      <c r="B129" s="157"/>
      <c r="D129" s="142" t="s">
        <v>181</v>
      </c>
      <c r="E129" s="158" t="s">
        <v>1</v>
      </c>
      <c r="F129" s="159" t="s">
        <v>182</v>
      </c>
      <c r="H129" s="160">
        <v>490</v>
      </c>
      <c r="I129" s="161"/>
      <c r="L129" s="157"/>
      <c r="M129" s="162"/>
      <c r="T129" s="163"/>
      <c r="AT129" s="158" t="s">
        <v>181</v>
      </c>
      <c r="AU129" s="158" t="s">
        <v>90</v>
      </c>
      <c r="AV129" s="12" t="s">
        <v>90</v>
      </c>
      <c r="AW129" s="12" t="s">
        <v>37</v>
      </c>
      <c r="AX129" s="12" t="s">
        <v>82</v>
      </c>
      <c r="AY129" s="158" t="s">
        <v>137</v>
      </c>
    </row>
    <row r="130" spans="2:65" s="13" customFormat="1">
      <c r="B130" s="164"/>
      <c r="D130" s="142" t="s">
        <v>181</v>
      </c>
      <c r="E130" s="165" t="s">
        <v>1</v>
      </c>
      <c r="F130" s="166" t="s">
        <v>183</v>
      </c>
      <c r="H130" s="167">
        <v>490</v>
      </c>
      <c r="I130" s="168"/>
      <c r="L130" s="164"/>
      <c r="M130" s="169"/>
      <c r="T130" s="170"/>
      <c r="AT130" s="165" t="s">
        <v>181</v>
      </c>
      <c r="AU130" s="165" t="s">
        <v>90</v>
      </c>
      <c r="AV130" s="13" t="s">
        <v>136</v>
      </c>
      <c r="AW130" s="13" t="s">
        <v>37</v>
      </c>
      <c r="AX130" s="13" t="s">
        <v>21</v>
      </c>
      <c r="AY130" s="165" t="s">
        <v>137</v>
      </c>
    </row>
    <row r="131" spans="2:65" s="1" customFormat="1" ht="37.950000000000003" customHeight="1">
      <c r="B131" s="31"/>
      <c r="C131" s="129" t="s">
        <v>90</v>
      </c>
      <c r="D131" s="129" t="s">
        <v>138</v>
      </c>
      <c r="E131" s="130" t="s">
        <v>184</v>
      </c>
      <c r="F131" s="131" t="s">
        <v>185</v>
      </c>
      <c r="G131" s="132" t="s">
        <v>186</v>
      </c>
      <c r="H131" s="133">
        <v>590</v>
      </c>
      <c r="I131" s="134">
        <v>195</v>
      </c>
      <c r="J131" s="135">
        <f>ROUND(I131*H131,2)</f>
        <v>115050</v>
      </c>
      <c r="K131" s="131" t="s">
        <v>142</v>
      </c>
      <c r="L131" s="31"/>
      <c r="M131" s="136" t="s">
        <v>1</v>
      </c>
      <c r="N131" s="137" t="s">
        <v>47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136</v>
      </c>
      <c r="AT131" s="140" t="s">
        <v>138</v>
      </c>
      <c r="AU131" s="140" t="s">
        <v>90</v>
      </c>
      <c r="AY131" s="16" t="s">
        <v>137</v>
      </c>
      <c r="BE131" s="141">
        <f>IF(N131="základní",J131,0)</f>
        <v>115050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21</v>
      </c>
      <c r="BK131" s="141">
        <f>ROUND(I131*H131,2)</f>
        <v>115050</v>
      </c>
      <c r="BL131" s="16" t="s">
        <v>136</v>
      </c>
      <c r="BM131" s="140" t="s">
        <v>187</v>
      </c>
    </row>
    <row r="132" spans="2:65" s="12" customFormat="1">
      <c r="B132" s="157"/>
      <c r="D132" s="142" t="s">
        <v>181</v>
      </c>
      <c r="E132" s="158" t="s">
        <v>1</v>
      </c>
      <c r="F132" s="159" t="s">
        <v>188</v>
      </c>
      <c r="H132" s="160">
        <v>550</v>
      </c>
      <c r="I132" s="161"/>
      <c r="L132" s="157"/>
      <c r="M132" s="162"/>
      <c r="T132" s="163"/>
      <c r="AT132" s="158" t="s">
        <v>181</v>
      </c>
      <c r="AU132" s="158" t="s">
        <v>90</v>
      </c>
      <c r="AV132" s="12" t="s">
        <v>90</v>
      </c>
      <c r="AW132" s="12" t="s">
        <v>37</v>
      </c>
      <c r="AX132" s="12" t="s">
        <v>82</v>
      </c>
      <c r="AY132" s="158" t="s">
        <v>137</v>
      </c>
    </row>
    <row r="133" spans="2:65" s="12" customFormat="1" ht="20.399999999999999">
      <c r="B133" s="157"/>
      <c r="D133" s="142" t="s">
        <v>181</v>
      </c>
      <c r="E133" s="158" t="s">
        <v>1</v>
      </c>
      <c r="F133" s="159" t="s">
        <v>189</v>
      </c>
      <c r="H133" s="160">
        <v>40</v>
      </c>
      <c r="I133" s="161"/>
      <c r="L133" s="157"/>
      <c r="M133" s="162"/>
      <c r="T133" s="163"/>
      <c r="AT133" s="158" t="s">
        <v>181</v>
      </c>
      <c r="AU133" s="158" t="s">
        <v>90</v>
      </c>
      <c r="AV133" s="12" t="s">
        <v>90</v>
      </c>
      <c r="AW133" s="12" t="s">
        <v>37</v>
      </c>
      <c r="AX133" s="12" t="s">
        <v>82</v>
      </c>
      <c r="AY133" s="158" t="s">
        <v>137</v>
      </c>
    </row>
    <row r="134" spans="2:65" s="13" customFormat="1">
      <c r="B134" s="164"/>
      <c r="D134" s="142" t="s">
        <v>181</v>
      </c>
      <c r="E134" s="165" t="s">
        <v>1</v>
      </c>
      <c r="F134" s="166" t="s">
        <v>183</v>
      </c>
      <c r="H134" s="167">
        <v>590</v>
      </c>
      <c r="I134" s="168"/>
      <c r="L134" s="164"/>
      <c r="M134" s="169"/>
      <c r="T134" s="170"/>
      <c r="AT134" s="165" t="s">
        <v>181</v>
      </c>
      <c r="AU134" s="165" t="s">
        <v>90</v>
      </c>
      <c r="AV134" s="13" t="s">
        <v>136</v>
      </c>
      <c r="AW134" s="13" t="s">
        <v>37</v>
      </c>
      <c r="AX134" s="13" t="s">
        <v>21</v>
      </c>
      <c r="AY134" s="165" t="s">
        <v>137</v>
      </c>
    </row>
    <row r="135" spans="2:65" s="1" customFormat="1" ht="37.950000000000003" customHeight="1">
      <c r="B135" s="31"/>
      <c r="C135" s="129" t="s">
        <v>152</v>
      </c>
      <c r="D135" s="129" t="s">
        <v>138</v>
      </c>
      <c r="E135" s="130" t="s">
        <v>190</v>
      </c>
      <c r="F135" s="131" t="s">
        <v>191</v>
      </c>
      <c r="G135" s="132" t="s">
        <v>186</v>
      </c>
      <c r="H135" s="133">
        <v>590</v>
      </c>
      <c r="I135" s="134">
        <v>61</v>
      </c>
      <c r="J135" s="135">
        <f>ROUND(I135*H135,2)</f>
        <v>35990</v>
      </c>
      <c r="K135" s="131" t="s">
        <v>142</v>
      </c>
      <c r="L135" s="31"/>
      <c r="M135" s="136" t="s">
        <v>1</v>
      </c>
      <c r="N135" s="137" t="s">
        <v>47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136</v>
      </c>
      <c r="AT135" s="140" t="s">
        <v>138</v>
      </c>
      <c r="AU135" s="140" t="s">
        <v>90</v>
      </c>
      <c r="AY135" s="16" t="s">
        <v>137</v>
      </c>
      <c r="BE135" s="141">
        <f>IF(N135="základní",J135,0)</f>
        <v>35990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21</v>
      </c>
      <c r="BK135" s="141">
        <f>ROUND(I135*H135,2)</f>
        <v>35990</v>
      </c>
      <c r="BL135" s="16" t="s">
        <v>136</v>
      </c>
      <c r="BM135" s="140" t="s">
        <v>192</v>
      </c>
    </row>
    <row r="136" spans="2:65" s="12" customFormat="1">
      <c r="B136" s="157"/>
      <c r="D136" s="142" t="s">
        <v>181</v>
      </c>
      <c r="E136" s="158" t="s">
        <v>1</v>
      </c>
      <c r="F136" s="159" t="s">
        <v>193</v>
      </c>
      <c r="H136" s="160">
        <v>550</v>
      </c>
      <c r="I136" s="161"/>
      <c r="L136" s="157"/>
      <c r="M136" s="162"/>
      <c r="T136" s="163"/>
      <c r="AT136" s="158" t="s">
        <v>181</v>
      </c>
      <c r="AU136" s="158" t="s">
        <v>90</v>
      </c>
      <c r="AV136" s="12" t="s">
        <v>90</v>
      </c>
      <c r="AW136" s="12" t="s">
        <v>37</v>
      </c>
      <c r="AX136" s="12" t="s">
        <v>82</v>
      </c>
      <c r="AY136" s="158" t="s">
        <v>137</v>
      </c>
    </row>
    <row r="137" spans="2:65" s="12" customFormat="1">
      <c r="B137" s="157"/>
      <c r="D137" s="142" t="s">
        <v>181</v>
      </c>
      <c r="E137" s="158" t="s">
        <v>1</v>
      </c>
      <c r="F137" s="159" t="s">
        <v>194</v>
      </c>
      <c r="H137" s="160">
        <v>40</v>
      </c>
      <c r="I137" s="161"/>
      <c r="L137" s="157"/>
      <c r="M137" s="162"/>
      <c r="T137" s="163"/>
      <c r="AT137" s="158" t="s">
        <v>181</v>
      </c>
      <c r="AU137" s="158" t="s">
        <v>90</v>
      </c>
      <c r="AV137" s="12" t="s">
        <v>90</v>
      </c>
      <c r="AW137" s="12" t="s">
        <v>37</v>
      </c>
      <c r="AX137" s="12" t="s">
        <v>82</v>
      </c>
      <c r="AY137" s="158" t="s">
        <v>137</v>
      </c>
    </row>
    <row r="138" spans="2:65" s="13" customFormat="1">
      <c r="B138" s="164"/>
      <c r="D138" s="142" t="s">
        <v>181</v>
      </c>
      <c r="E138" s="165" t="s">
        <v>1</v>
      </c>
      <c r="F138" s="166" t="s">
        <v>183</v>
      </c>
      <c r="H138" s="167">
        <v>590</v>
      </c>
      <c r="I138" s="168"/>
      <c r="L138" s="164"/>
      <c r="M138" s="169"/>
      <c r="T138" s="170"/>
      <c r="AT138" s="165" t="s">
        <v>181</v>
      </c>
      <c r="AU138" s="165" t="s">
        <v>90</v>
      </c>
      <c r="AV138" s="13" t="s">
        <v>136</v>
      </c>
      <c r="AW138" s="13" t="s">
        <v>37</v>
      </c>
      <c r="AX138" s="13" t="s">
        <v>21</v>
      </c>
      <c r="AY138" s="165" t="s">
        <v>137</v>
      </c>
    </row>
    <row r="139" spans="2:65" s="1" customFormat="1" ht="33" customHeight="1">
      <c r="B139" s="31"/>
      <c r="C139" s="129" t="s">
        <v>136</v>
      </c>
      <c r="D139" s="129" t="s">
        <v>138</v>
      </c>
      <c r="E139" s="130" t="s">
        <v>195</v>
      </c>
      <c r="F139" s="131" t="s">
        <v>196</v>
      </c>
      <c r="G139" s="132" t="s">
        <v>186</v>
      </c>
      <c r="H139" s="133">
        <v>590</v>
      </c>
      <c r="I139" s="134">
        <v>40</v>
      </c>
      <c r="J139" s="135">
        <f>ROUND(I139*H139,2)</f>
        <v>23600</v>
      </c>
      <c r="K139" s="131" t="s">
        <v>142</v>
      </c>
      <c r="L139" s="31"/>
      <c r="M139" s="136" t="s">
        <v>1</v>
      </c>
      <c r="N139" s="137" t="s">
        <v>47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136</v>
      </c>
      <c r="AT139" s="140" t="s">
        <v>138</v>
      </c>
      <c r="AU139" s="140" t="s">
        <v>90</v>
      </c>
      <c r="AY139" s="16" t="s">
        <v>137</v>
      </c>
      <c r="BE139" s="141">
        <f>IF(N139="základní",J139,0)</f>
        <v>23600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21</v>
      </c>
      <c r="BK139" s="141">
        <f>ROUND(I139*H139,2)</f>
        <v>23600</v>
      </c>
      <c r="BL139" s="16" t="s">
        <v>136</v>
      </c>
      <c r="BM139" s="140" t="s">
        <v>197</v>
      </c>
    </row>
    <row r="140" spans="2:65" s="12" customFormat="1" ht="20.399999999999999">
      <c r="B140" s="157"/>
      <c r="D140" s="142" t="s">
        <v>181</v>
      </c>
      <c r="E140" s="158" t="s">
        <v>1</v>
      </c>
      <c r="F140" s="159" t="s">
        <v>198</v>
      </c>
      <c r="H140" s="160">
        <v>550</v>
      </c>
      <c r="I140" s="161"/>
      <c r="L140" s="157"/>
      <c r="M140" s="162"/>
      <c r="T140" s="163"/>
      <c r="AT140" s="158" t="s">
        <v>181</v>
      </c>
      <c r="AU140" s="158" t="s">
        <v>90</v>
      </c>
      <c r="AV140" s="12" t="s">
        <v>90</v>
      </c>
      <c r="AW140" s="12" t="s">
        <v>37</v>
      </c>
      <c r="AX140" s="12" t="s">
        <v>82</v>
      </c>
      <c r="AY140" s="158" t="s">
        <v>137</v>
      </c>
    </row>
    <row r="141" spans="2:65" s="12" customFormat="1">
      <c r="B141" s="157"/>
      <c r="D141" s="142" t="s">
        <v>181</v>
      </c>
      <c r="E141" s="158" t="s">
        <v>1</v>
      </c>
      <c r="F141" s="159" t="s">
        <v>194</v>
      </c>
      <c r="H141" s="160">
        <v>40</v>
      </c>
      <c r="I141" s="161"/>
      <c r="L141" s="157"/>
      <c r="M141" s="162"/>
      <c r="T141" s="163"/>
      <c r="AT141" s="158" t="s">
        <v>181</v>
      </c>
      <c r="AU141" s="158" t="s">
        <v>90</v>
      </c>
      <c r="AV141" s="12" t="s">
        <v>90</v>
      </c>
      <c r="AW141" s="12" t="s">
        <v>37</v>
      </c>
      <c r="AX141" s="12" t="s">
        <v>82</v>
      </c>
      <c r="AY141" s="158" t="s">
        <v>137</v>
      </c>
    </row>
    <row r="142" spans="2:65" s="13" customFormat="1">
      <c r="B142" s="164"/>
      <c r="D142" s="142" t="s">
        <v>181</v>
      </c>
      <c r="E142" s="165" t="s">
        <v>1</v>
      </c>
      <c r="F142" s="166" t="s">
        <v>183</v>
      </c>
      <c r="H142" s="167">
        <v>590</v>
      </c>
      <c r="I142" s="168"/>
      <c r="L142" s="164"/>
      <c r="M142" s="169"/>
      <c r="T142" s="170"/>
      <c r="AT142" s="165" t="s">
        <v>181</v>
      </c>
      <c r="AU142" s="165" t="s">
        <v>90</v>
      </c>
      <c r="AV142" s="13" t="s">
        <v>136</v>
      </c>
      <c r="AW142" s="13" t="s">
        <v>37</v>
      </c>
      <c r="AX142" s="13" t="s">
        <v>21</v>
      </c>
      <c r="AY142" s="165" t="s">
        <v>137</v>
      </c>
    </row>
    <row r="143" spans="2:65" s="1" customFormat="1" ht="24.15" customHeight="1">
      <c r="B143" s="31"/>
      <c r="C143" s="129" t="s">
        <v>161</v>
      </c>
      <c r="D143" s="129" t="s">
        <v>138</v>
      </c>
      <c r="E143" s="130" t="s">
        <v>199</v>
      </c>
      <c r="F143" s="131" t="s">
        <v>200</v>
      </c>
      <c r="G143" s="132" t="s">
        <v>179</v>
      </c>
      <c r="H143" s="133">
        <v>1450</v>
      </c>
      <c r="I143" s="134">
        <v>22</v>
      </c>
      <c r="J143" s="135">
        <f>ROUND(I143*H143,2)</f>
        <v>31900</v>
      </c>
      <c r="K143" s="131" t="s">
        <v>142</v>
      </c>
      <c r="L143" s="31"/>
      <c r="M143" s="136" t="s">
        <v>1</v>
      </c>
      <c r="N143" s="137" t="s">
        <v>47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136</v>
      </c>
      <c r="AT143" s="140" t="s">
        <v>138</v>
      </c>
      <c r="AU143" s="140" t="s">
        <v>90</v>
      </c>
      <c r="AY143" s="16" t="s">
        <v>137</v>
      </c>
      <c r="BE143" s="141">
        <f>IF(N143="základní",J143,0)</f>
        <v>31900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21</v>
      </c>
      <c r="BK143" s="141">
        <f>ROUND(I143*H143,2)</f>
        <v>31900</v>
      </c>
      <c r="BL143" s="16" t="s">
        <v>136</v>
      </c>
      <c r="BM143" s="140" t="s">
        <v>201</v>
      </c>
    </row>
    <row r="144" spans="2:65" s="10" customFormat="1" ht="22.95" customHeight="1">
      <c r="B144" s="119"/>
      <c r="D144" s="120" t="s">
        <v>81</v>
      </c>
      <c r="E144" s="155" t="s">
        <v>161</v>
      </c>
      <c r="F144" s="155" t="s">
        <v>202</v>
      </c>
      <c r="I144" s="122"/>
      <c r="J144" s="156">
        <f>BK144</f>
        <v>973385</v>
      </c>
      <c r="L144" s="119"/>
      <c r="M144" s="124"/>
      <c r="P144" s="125">
        <f>SUM(P145:P156)</f>
        <v>0</v>
      </c>
      <c r="R144" s="125">
        <f>SUM(R145:R156)</f>
        <v>1164.2533999999998</v>
      </c>
      <c r="T144" s="126">
        <f>SUM(T145:T156)</f>
        <v>0</v>
      </c>
      <c r="AR144" s="120" t="s">
        <v>21</v>
      </c>
      <c r="AT144" s="127" t="s">
        <v>81</v>
      </c>
      <c r="AU144" s="127" t="s">
        <v>21</v>
      </c>
      <c r="AY144" s="120" t="s">
        <v>137</v>
      </c>
      <c r="BK144" s="128">
        <f>SUM(BK145:BK156)</f>
        <v>973385</v>
      </c>
    </row>
    <row r="145" spans="2:65" s="1" customFormat="1" ht="24.15" customHeight="1">
      <c r="B145" s="31"/>
      <c r="C145" s="129" t="s">
        <v>203</v>
      </c>
      <c r="D145" s="129" t="s">
        <v>138</v>
      </c>
      <c r="E145" s="130" t="s">
        <v>204</v>
      </c>
      <c r="F145" s="131" t="s">
        <v>205</v>
      </c>
      <c r="G145" s="132" t="s">
        <v>179</v>
      </c>
      <c r="H145" s="133">
        <v>1450</v>
      </c>
      <c r="I145" s="134">
        <v>215</v>
      </c>
      <c r="J145" s="135">
        <f>ROUND(I145*H145,2)</f>
        <v>311750</v>
      </c>
      <c r="K145" s="131" t="s">
        <v>142</v>
      </c>
      <c r="L145" s="31"/>
      <c r="M145" s="136" t="s">
        <v>1</v>
      </c>
      <c r="N145" s="137" t="s">
        <v>47</v>
      </c>
      <c r="P145" s="138">
        <f>O145*H145</f>
        <v>0</v>
      </c>
      <c r="Q145" s="138">
        <v>0.57499999999999996</v>
      </c>
      <c r="R145" s="138">
        <f>Q145*H145</f>
        <v>833.74999999999989</v>
      </c>
      <c r="S145" s="138">
        <v>0</v>
      </c>
      <c r="T145" s="139">
        <f>S145*H145</f>
        <v>0</v>
      </c>
      <c r="AR145" s="140" t="s">
        <v>136</v>
      </c>
      <c r="AT145" s="140" t="s">
        <v>138</v>
      </c>
      <c r="AU145" s="140" t="s">
        <v>90</v>
      </c>
      <c r="AY145" s="16" t="s">
        <v>137</v>
      </c>
      <c r="BE145" s="141">
        <f>IF(N145="základní",J145,0)</f>
        <v>311750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21</v>
      </c>
      <c r="BK145" s="141">
        <f>ROUND(I145*H145,2)</f>
        <v>311750</v>
      </c>
      <c r="BL145" s="16" t="s">
        <v>136</v>
      </c>
      <c r="BM145" s="140" t="s">
        <v>206</v>
      </c>
    </row>
    <row r="146" spans="2:65" s="12" customFormat="1">
      <c r="B146" s="157"/>
      <c r="D146" s="142" t="s">
        <v>181</v>
      </c>
      <c r="E146" s="158" t="s">
        <v>1</v>
      </c>
      <c r="F146" s="159" t="s">
        <v>207</v>
      </c>
      <c r="H146" s="160">
        <v>1450</v>
      </c>
      <c r="I146" s="161"/>
      <c r="L146" s="157"/>
      <c r="M146" s="162"/>
      <c r="T146" s="163"/>
      <c r="AT146" s="158" t="s">
        <v>181</v>
      </c>
      <c r="AU146" s="158" t="s">
        <v>90</v>
      </c>
      <c r="AV146" s="12" t="s">
        <v>90</v>
      </c>
      <c r="AW146" s="12" t="s">
        <v>37</v>
      </c>
      <c r="AX146" s="12" t="s">
        <v>82</v>
      </c>
      <c r="AY146" s="158" t="s">
        <v>137</v>
      </c>
    </row>
    <row r="147" spans="2:65" s="13" customFormat="1">
      <c r="B147" s="164"/>
      <c r="D147" s="142" t="s">
        <v>181</v>
      </c>
      <c r="E147" s="165" t="s">
        <v>1</v>
      </c>
      <c r="F147" s="166" t="s">
        <v>183</v>
      </c>
      <c r="H147" s="167">
        <v>1450</v>
      </c>
      <c r="I147" s="168"/>
      <c r="L147" s="164"/>
      <c r="M147" s="169"/>
      <c r="T147" s="170"/>
      <c r="AT147" s="165" t="s">
        <v>181</v>
      </c>
      <c r="AU147" s="165" t="s">
        <v>90</v>
      </c>
      <c r="AV147" s="13" t="s">
        <v>136</v>
      </c>
      <c r="AW147" s="13" t="s">
        <v>37</v>
      </c>
      <c r="AX147" s="13" t="s">
        <v>21</v>
      </c>
      <c r="AY147" s="165" t="s">
        <v>137</v>
      </c>
    </row>
    <row r="148" spans="2:65" s="1" customFormat="1" ht="24.15" customHeight="1">
      <c r="B148" s="31"/>
      <c r="C148" s="129" t="s">
        <v>208</v>
      </c>
      <c r="D148" s="129" t="s">
        <v>138</v>
      </c>
      <c r="E148" s="130" t="s">
        <v>209</v>
      </c>
      <c r="F148" s="131" t="s">
        <v>210</v>
      </c>
      <c r="G148" s="132" t="s">
        <v>179</v>
      </c>
      <c r="H148" s="133">
        <v>1450</v>
      </c>
      <c r="I148" s="134">
        <v>143</v>
      </c>
      <c r="J148" s="135">
        <f>ROUND(I148*H148,2)</f>
        <v>207350</v>
      </c>
      <c r="K148" s="131" t="s">
        <v>142</v>
      </c>
      <c r="L148" s="31"/>
      <c r="M148" s="136" t="s">
        <v>1</v>
      </c>
      <c r="N148" s="137" t="s">
        <v>47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136</v>
      </c>
      <c r="AT148" s="140" t="s">
        <v>138</v>
      </c>
      <c r="AU148" s="140" t="s">
        <v>90</v>
      </c>
      <c r="AY148" s="16" t="s">
        <v>137</v>
      </c>
      <c r="BE148" s="141">
        <f>IF(N148="základní",J148,0)</f>
        <v>207350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6" t="s">
        <v>21</v>
      </c>
      <c r="BK148" s="141">
        <f>ROUND(I148*H148,2)</f>
        <v>207350</v>
      </c>
      <c r="BL148" s="16" t="s">
        <v>136</v>
      </c>
      <c r="BM148" s="140" t="s">
        <v>211</v>
      </c>
    </row>
    <row r="149" spans="2:65" s="12" customFormat="1" ht="20.399999999999999">
      <c r="B149" s="157"/>
      <c r="D149" s="142" t="s">
        <v>181</v>
      </c>
      <c r="E149" s="158" t="s">
        <v>1</v>
      </c>
      <c r="F149" s="159" t="s">
        <v>212</v>
      </c>
      <c r="H149" s="160">
        <v>1450</v>
      </c>
      <c r="I149" s="161"/>
      <c r="L149" s="157"/>
      <c r="M149" s="162"/>
      <c r="T149" s="163"/>
      <c r="AT149" s="158" t="s">
        <v>181</v>
      </c>
      <c r="AU149" s="158" t="s">
        <v>90</v>
      </c>
      <c r="AV149" s="12" t="s">
        <v>90</v>
      </c>
      <c r="AW149" s="12" t="s">
        <v>37</v>
      </c>
      <c r="AX149" s="12" t="s">
        <v>82</v>
      </c>
      <c r="AY149" s="158" t="s">
        <v>137</v>
      </c>
    </row>
    <row r="150" spans="2:65" s="13" customFormat="1">
      <c r="B150" s="164"/>
      <c r="D150" s="142" t="s">
        <v>181</v>
      </c>
      <c r="E150" s="165" t="s">
        <v>1</v>
      </c>
      <c r="F150" s="166" t="s">
        <v>183</v>
      </c>
      <c r="H150" s="167">
        <v>1450</v>
      </c>
      <c r="I150" s="168"/>
      <c r="L150" s="164"/>
      <c r="M150" s="169"/>
      <c r="T150" s="170"/>
      <c r="AT150" s="165" t="s">
        <v>181</v>
      </c>
      <c r="AU150" s="165" t="s">
        <v>90</v>
      </c>
      <c r="AV150" s="13" t="s">
        <v>136</v>
      </c>
      <c r="AW150" s="13" t="s">
        <v>37</v>
      </c>
      <c r="AX150" s="13" t="s">
        <v>21</v>
      </c>
      <c r="AY150" s="165" t="s">
        <v>137</v>
      </c>
    </row>
    <row r="151" spans="2:65" s="1" customFormat="1" ht="16.5" customHeight="1">
      <c r="B151" s="31"/>
      <c r="C151" s="129" t="s">
        <v>213</v>
      </c>
      <c r="D151" s="129" t="s">
        <v>138</v>
      </c>
      <c r="E151" s="130" t="s">
        <v>214</v>
      </c>
      <c r="F151" s="131" t="s">
        <v>215</v>
      </c>
      <c r="G151" s="132" t="s">
        <v>179</v>
      </c>
      <c r="H151" s="133">
        <v>1450</v>
      </c>
      <c r="I151" s="134">
        <v>295</v>
      </c>
      <c r="J151" s="135">
        <f>ROUND(I151*H151,2)</f>
        <v>427750</v>
      </c>
      <c r="K151" s="131" t="s">
        <v>142</v>
      </c>
      <c r="L151" s="31"/>
      <c r="M151" s="136" t="s">
        <v>1</v>
      </c>
      <c r="N151" s="137" t="s">
        <v>47</v>
      </c>
      <c r="P151" s="138">
        <f>O151*H151</f>
        <v>0</v>
      </c>
      <c r="Q151" s="138">
        <v>0.2268</v>
      </c>
      <c r="R151" s="138">
        <f>Q151*H151</f>
        <v>328.86</v>
      </c>
      <c r="S151" s="138">
        <v>0</v>
      </c>
      <c r="T151" s="139">
        <f>S151*H151</f>
        <v>0</v>
      </c>
      <c r="AR151" s="140" t="s">
        <v>136</v>
      </c>
      <c r="AT151" s="140" t="s">
        <v>138</v>
      </c>
      <c r="AU151" s="140" t="s">
        <v>90</v>
      </c>
      <c r="AY151" s="16" t="s">
        <v>137</v>
      </c>
      <c r="BE151" s="141">
        <f>IF(N151="základní",J151,0)</f>
        <v>427750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6" t="s">
        <v>21</v>
      </c>
      <c r="BK151" s="141">
        <f>ROUND(I151*H151,2)</f>
        <v>427750</v>
      </c>
      <c r="BL151" s="16" t="s">
        <v>136</v>
      </c>
      <c r="BM151" s="140" t="s">
        <v>216</v>
      </c>
    </row>
    <row r="152" spans="2:65" s="12" customFormat="1">
      <c r="B152" s="157"/>
      <c r="D152" s="142" t="s">
        <v>181</v>
      </c>
      <c r="E152" s="158" t="s">
        <v>1</v>
      </c>
      <c r="F152" s="159" t="s">
        <v>207</v>
      </c>
      <c r="H152" s="160">
        <v>1450</v>
      </c>
      <c r="I152" s="161"/>
      <c r="L152" s="157"/>
      <c r="M152" s="162"/>
      <c r="T152" s="163"/>
      <c r="AT152" s="158" t="s">
        <v>181</v>
      </c>
      <c r="AU152" s="158" t="s">
        <v>90</v>
      </c>
      <c r="AV152" s="12" t="s">
        <v>90</v>
      </c>
      <c r="AW152" s="12" t="s">
        <v>37</v>
      </c>
      <c r="AX152" s="12" t="s">
        <v>82</v>
      </c>
      <c r="AY152" s="158" t="s">
        <v>137</v>
      </c>
    </row>
    <row r="153" spans="2:65" s="13" customFormat="1">
      <c r="B153" s="164"/>
      <c r="D153" s="142" t="s">
        <v>181</v>
      </c>
      <c r="E153" s="165" t="s">
        <v>1</v>
      </c>
      <c r="F153" s="166" t="s">
        <v>183</v>
      </c>
      <c r="H153" s="167">
        <v>1450</v>
      </c>
      <c r="I153" s="168"/>
      <c r="L153" s="164"/>
      <c r="M153" s="169"/>
      <c r="T153" s="170"/>
      <c r="AT153" s="165" t="s">
        <v>181</v>
      </c>
      <c r="AU153" s="165" t="s">
        <v>90</v>
      </c>
      <c r="AV153" s="13" t="s">
        <v>136</v>
      </c>
      <c r="AW153" s="13" t="s">
        <v>37</v>
      </c>
      <c r="AX153" s="13" t="s">
        <v>21</v>
      </c>
      <c r="AY153" s="165" t="s">
        <v>137</v>
      </c>
    </row>
    <row r="154" spans="2:65" s="1" customFormat="1" ht="16.5" customHeight="1">
      <c r="B154" s="31"/>
      <c r="C154" s="129" t="s">
        <v>217</v>
      </c>
      <c r="D154" s="129" t="s">
        <v>138</v>
      </c>
      <c r="E154" s="130" t="s">
        <v>218</v>
      </c>
      <c r="F154" s="131" t="s">
        <v>219</v>
      </c>
      <c r="G154" s="132" t="s">
        <v>220</v>
      </c>
      <c r="H154" s="133">
        <v>15</v>
      </c>
      <c r="I154" s="134">
        <v>1769</v>
      </c>
      <c r="J154" s="135">
        <f>ROUND(I154*H154,2)</f>
        <v>26535</v>
      </c>
      <c r="K154" s="131" t="s">
        <v>142</v>
      </c>
      <c r="L154" s="31"/>
      <c r="M154" s="136" t="s">
        <v>1</v>
      </c>
      <c r="N154" s="137" t="s">
        <v>47</v>
      </c>
      <c r="P154" s="138">
        <f>O154*H154</f>
        <v>0</v>
      </c>
      <c r="Q154" s="138">
        <v>0.10956</v>
      </c>
      <c r="R154" s="138">
        <f>Q154*H154</f>
        <v>1.6434</v>
      </c>
      <c r="S154" s="138">
        <v>0</v>
      </c>
      <c r="T154" s="139">
        <f>S154*H154</f>
        <v>0</v>
      </c>
      <c r="AR154" s="140" t="s">
        <v>136</v>
      </c>
      <c r="AT154" s="140" t="s">
        <v>138</v>
      </c>
      <c r="AU154" s="140" t="s">
        <v>90</v>
      </c>
      <c r="AY154" s="16" t="s">
        <v>137</v>
      </c>
      <c r="BE154" s="141">
        <f>IF(N154="základní",J154,0)</f>
        <v>26535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21</v>
      </c>
      <c r="BK154" s="141">
        <f>ROUND(I154*H154,2)</f>
        <v>26535</v>
      </c>
      <c r="BL154" s="16" t="s">
        <v>136</v>
      </c>
      <c r="BM154" s="140" t="s">
        <v>221</v>
      </c>
    </row>
    <row r="155" spans="2:65" s="12" customFormat="1">
      <c r="B155" s="157"/>
      <c r="D155" s="142" t="s">
        <v>181</v>
      </c>
      <c r="E155" s="158" t="s">
        <v>1</v>
      </c>
      <c r="F155" s="159" t="s">
        <v>222</v>
      </c>
      <c r="H155" s="160">
        <v>15</v>
      </c>
      <c r="I155" s="161"/>
      <c r="L155" s="157"/>
      <c r="M155" s="162"/>
      <c r="T155" s="163"/>
      <c r="AT155" s="158" t="s">
        <v>181</v>
      </c>
      <c r="AU155" s="158" t="s">
        <v>90</v>
      </c>
      <c r="AV155" s="12" t="s">
        <v>90</v>
      </c>
      <c r="AW155" s="12" t="s">
        <v>37</v>
      </c>
      <c r="AX155" s="12" t="s">
        <v>82</v>
      </c>
      <c r="AY155" s="158" t="s">
        <v>137</v>
      </c>
    </row>
    <row r="156" spans="2:65" s="13" customFormat="1">
      <c r="B156" s="164"/>
      <c r="D156" s="142" t="s">
        <v>181</v>
      </c>
      <c r="E156" s="165" t="s">
        <v>1</v>
      </c>
      <c r="F156" s="166" t="s">
        <v>183</v>
      </c>
      <c r="H156" s="167">
        <v>15</v>
      </c>
      <c r="I156" s="168"/>
      <c r="L156" s="164"/>
      <c r="M156" s="169"/>
      <c r="T156" s="170"/>
      <c r="AT156" s="165" t="s">
        <v>181</v>
      </c>
      <c r="AU156" s="165" t="s">
        <v>90</v>
      </c>
      <c r="AV156" s="13" t="s">
        <v>136</v>
      </c>
      <c r="AW156" s="13" t="s">
        <v>37</v>
      </c>
      <c r="AX156" s="13" t="s">
        <v>21</v>
      </c>
      <c r="AY156" s="165" t="s">
        <v>137</v>
      </c>
    </row>
    <row r="157" spans="2:65" s="10" customFormat="1" ht="22.95" customHeight="1">
      <c r="B157" s="119"/>
      <c r="D157" s="120" t="s">
        <v>81</v>
      </c>
      <c r="E157" s="155" t="s">
        <v>223</v>
      </c>
      <c r="F157" s="155" t="s">
        <v>224</v>
      </c>
      <c r="I157" s="122"/>
      <c r="J157" s="156">
        <f>BK157</f>
        <v>29520</v>
      </c>
      <c r="L157" s="119"/>
      <c r="M157" s="124"/>
      <c r="P157" s="125">
        <f>SUM(P158:P167)</f>
        <v>0</v>
      </c>
      <c r="R157" s="125">
        <f>SUM(R158:R167)</f>
        <v>0</v>
      </c>
      <c r="T157" s="126">
        <f>SUM(T158:T167)</f>
        <v>0</v>
      </c>
      <c r="AR157" s="120" t="s">
        <v>21</v>
      </c>
      <c r="AT157" s="127" t="s">
        <v>81</v>
      </c>
      <c r="AU157" s="127" t="s">
        <v>21</v>
      </c>
      <c r="AY157" s="120" t="s">
        <v>137</v>
      </c>
      <c r="BK157" s="128">
        <f>SUM(BK158:BK167)</f>
        <v>29520</v>
      </c>
    </row>
    <row r="158" spans="2:65" s="1" customFormat="1" ht="21.75" customHeight="1">
      <c r="B158" s="31"/>
      <c r="C158" s="129" t="s">
        <v>26</v>
      </c>
      <c r="D158" s="129" t="s">
        <v>138</v>
      </c>
      <c r="E158" s="130" t="s">
        <v>225</v>
      </c>
      <c r="F158" s="131" t="s">
        <v>226</v>
      </c>
      <c r="G158" s="132" t="s">
        <v>227</v>
      </c>
      <c r="H158" s="133">
        <v>144</v>
      </c>
      <c r="I158" s="134">
        <v>24</v>
      </c>
      <c r="J158" s="135">
        <f>ROUND(I158*H158,2)</f>
        <v>3456</v>
      </c>
      <c r="K158" s="131" t="s">
        <v>142</v>
      </c>
      <c r="L158" s="31"/>
      <c r="M158" s="136" t="s">
        <v>1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136</v>
      </c>
      <c r="AT158" s="140" t="s">
        <v>138</v>
      </c>
      <c r="AU158" s="140" t="s">
        <v>90</v>
      </c>
      <c r="AY158" s="16" t="s">
        <v>137</v>
      </c>
      <c r="BE158" s="141">
        <f>IF(N158="základní",J158,0)</f>
        <v>3456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6" t="s">
        <v>21</v>
      </c>
      <c r="BK158" s="141">
        <f>ROUND(I158*H158,2)</f>
        <v>3456</v>
      </c>
      <c r="BL158" s="16" t="s">
        <v>136</v>
      </c>
      <c r="BM158" s="140" t="s">
        <v>228</v>
      </c>
    </row>
    <row r="159" spans="2:65" s="12" customFormat="1" ht="20.399999999999999">
      <c r="B159" s="157"/>
      <c r="D159" s="142" t="s">
        <v>181</v>
      </c>
      <c r="E159" s="158" t="s">
        <v>1</v>
      </c>
      <c r="F159" s="159" t="s">
        <v>229</v>
      </c>
      <c r="H159" s="160">
        <v>144</v>
      </c>
      <c r="I159" s="161"/>
      <c r="L159" s="157"/>
      <c r="M159" s="162"/>
      <c r="T159" s="163"/>
      <c r="AT159" s="158" t="s">
        <v>181</v>
      </c>
      <c r="AU159" s="158" t="s">
        <v>90</v>
      </c>
      <c r="AV159" s="12" t="s">
        <v>90</v>
      </c>
      <c r="AW159" s="12" t="s">
        <v>37</v>
      </c>
      <c r="AX159" s="12" t="s">
        <v>82</v>
      </c>
      <c r="AY159" s="158" t="s">
        <v>137</v>
      </c>
    </row>
    <row r="160" spans="2:65" s="13" customFormat="1">
      <c r="B160" s="164"/>
      <c r="D160" s="142" t="s">
        <v>181</v>
      </c>
      <c r="E160" s="165" t="s">
        <v>1</v>
      </c>
      <c r="F160" s="166" t="s">
        <v>183</v>
      </c>
      <c r="H160" s="167">
        <v>144</v>
      </c>
      <c r="I160" s="168"/>
      <c r="L160" s="164"/>
      <c r="M160" s="169"/>
      <c r="T160" s="170"/>
      <c r="AT160" s="165" t="s">
        <v>181</v>
      </c>
      <c r="AU160" s="165" t="s">
        <v>90</v>
      </c>
      <c r="AV160" s="13" t="s">
        <v>136</v>
      </c>
      <c r="AW160" s="13" t="s">
        <v>37</v>
      </c>
      <c r="AX160" s="13" t="s">
        <v>21</v>
      </c>
      <c r="AY160" s="165" t="s">
        <v>137</v>
      </c>
    </row>
    <row r="161" spans="2:65" s="1" customFormat="1" ht="24.15" customHeight="1">
      <c r="B161" s="31"/>
      <c r="C161" s="129" t="s">
        <v>230</v>
      </c>
      <c r="D161" s="129" t="s">
        <v>138</v>
      </c>
      <c r="E161" s="130" t="s">
        <v>231</v>
      </c>
      <c r="F161" s="131" t="s">
        <v>232</v>
      </c>
      <c r="G161" s="132" t="s">
        <v>227</v>
      </c>
      <c r="H161" s="133">
        <v>3456</v>
      </c>
      <c r="I161" s="134">
        <v>4</v>
      </c>
      <c r="J161" s="135">
        <f>ROUND(I161*H161,2)</f>
        <v>13824</v>
      </c>
      <c r="K161" s="131" t="s">
        <v>142</v>
      </c>
      <c r="L161" s="31"/>
      <c r="M161" s="136" t="s">
        <v>1</v>
      </c>
      <c r="N161" s="137" t="s">
        <v>47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136</v>
      </c>
      <c r="AT161" s="140" t="s">
        <v>138</v>
      </c>
      <c r="AU161" s="140" t="s">
        <v>90</v>
      </c>
      <c r="AY161" s="16" t="s">
        <v>137</v>
      </c>
      <c r="BE161" s="141">
        <f>IF(N161="základní",J161,0)</f>
        <v>13824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6" t="s">
        <v>21</v>
      </c>
      <c r="BK161" s="141">
        <f>ROUND(I161*H161,2)</f>
        <v>13824</v>
      </c>
      <c r="BL161" s="16" t="s">
        <v>136</v>
      </c>
      <c r="BM161" s="140" t="s">
        <v>233</v>
      </c>
    </row>
    <row r="162" spans="2:65" s="14" customFormat="1">
      <c r="B162" s="171"/>
      <c r="D162" s="142" t="s">
        <v>181</v>
      </c>
      <c r="E162" s="172" t="s">
        <v>1</v>
      </c>
      <c r="F162" s="173" t="s">
        <v>234</v>
      </c>
      <c r="H162" s="172" t="s">
        <v>1</v>
      </c>
      <c r="I162" s="174"/>
      <c r="L162" s="171"/>
      <c r="M162" s="175"/>
      <c r="T162" s="176"/>
      <c r="AT162" s="172" t="s">
        <v>181</v>
      </c>
      <c r="AU162" s="172" t="s">
        <v>90</v>
      </c>
      <c r="AV162" s="14" t="s">
        <v>21</v>
      </c>
      <c r="AW162" s="14" t="s">
        <v>37</v>
      </c>
      <c r="AX162" s="14" t="s">
        <v>82</v>
      </c>
      <c r="AY162" s="172" t="s">
        <v>137</v>
      </c>
    </row>
    <row r="163" spans="2:65" s="12" customFormat="1">
      <c r="B163" s="157"/>
      <c r="D163" s="142" t="s">
        <v>181</v>
      </c>
      <c r="E163" s="158" t="s">
        <v>1</v>
      </c>
      <c r="F163" s="159" t="s">
        <v>235</v>
      </c>
      <c r="H163" s="160">
        <v>3456</v>
      </c>
      <c r="I163" s="161"/>
      <c r="L163" s="157"/>
      <c r="M163" s="162"/>
      <c r="T163" s="163"/>
      <c r="AT163" s="158" t="s">
        <v>181</v>
      </c>
      <c r="AU163" s="158" t="s">
        <v>90</v>
      </c>
      <c r="AV163" s="12" t="s">
        <v>90</v>
      </c>
      <c r="AW163" s="12" t="s">
        <v>37</v>
      </c>
      <c r="AX163" s="12" t="s">
        <v>82</v>
      </c>
      <c r="AY163" s="158" t="s">
        <v>137</v>
      </c>
    </row>
    <row r="164" spans="2:65" s="13" customFormat="1">
      <c r="B164" s="164"/>
      <c r="D164" s="142" t="s">
        <v>181</v>
      </c>
      <c r="E164" s="165" t="s">
        <v>1</v>
      </c>
      <c r="F164" s="166" t="s">
        <v>183</v>
      </c>
      <c r="H164" s="167">
        <v>3456</v>
      </c>
      <c r="I164" s="168"/>
      <c r="L164" s="164"/>
      <c r="M164" s="169"/>
      <c r="T164" s="170"/>
      <c r="AT164" s="165" t="s">
        <v>181</v>
      </c>
      <c r="AU164" s="165" t="s">
        <v>90</v>
      </c>
      <c r="AV164" s="13" t="s">
        <v>136</v>
      </c>
      <c r="AW164" s="13" t="s">
        <v>37</v>
      </c>
      <c r="AX164" s="13" t="s">
        <v>21</v>
      </c>
      <c r="AY164" s="165" t="s">
        <v>137</v>
      </c>
    </row>
    <row r="165" spans="2:65" s="1" customFormat="1" ht="44.25" customHeight="1">
      <c r="B165" s="31"/>
      <c r="C165" s="129" t="s">
        <v>236</v>
      </c>
      <c r="D165" s="129" t="s">
        <v>138</v>
      </c>
      <c r="E165" s="130" t="s">
        <v>237</v>
      </c>
      <c r="F165" s="131" t="s">
        <v>238</v>
      </c>
      <c r="G165" s="132" t="s">
        <v>227</v>
      </c>
      <c r="H165" s="133">
        <v>144</v>
      </c>
      <c r="I165" s="134">
        <v>85</v>
      </c>
      <c r="J165" s="135">
        <f>ROUND(I165*H165,2)</f>
        <v>12240</v>
      </c>
      <c r="K165" s="131" t="s">
        <v>142</v>
      </c>
      <c r="L165" s="31"/>
      <c r="M165" s="136" t="s">
        <v>1</v>
      </c>
      <c r="N165" s="137" t="s">
        <v>47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136</v>
      </c>
      <c r="AT165" s="140" t="s">
        <v>138</v>
      </c>
      <c r="AU165" s="140" t="s">
        <v>90</v>
      </c>
      <c r="AY165" s="16" t="s">
        <v>137</v>
      </c>
      <c r="BE165" s="141">
        <f>IF(N165="základní",J165,0)</f>
        <v>12240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6" t="s">
        <v>21</v>
      </c>
      <c r="BK165" s="141">
        <f>ROUND(I165*H165,2)</f>
        <v>12240</v>
      </c>
      <c r="BL165" s="16" t="s">
        <v>136</v>
      </c>
      <c r="BM165" s="140" t="s">
        <v>239</v>
      </c>
    </row>
    <row r="166" spans="2:65" s="12" customFormat="1">
      <c r="B166" s="157"/>
      <c r="D166" s="142" t="s">
        <v>181</v>
      </c>
      <c r="E166" s="158" t="s">
        <v>1</v>
      </c>
      <c r="F166" s="159" t="s">
        <v>240</v>
      </c>
      <c r="H166" s="160">
        <v>144</v>
      </c>
      <c r="I166" s="161"/>
      <c r="L166" s="157"/>
      <c r="M166" s="162"/>
      <c r="T166" s="163"/>
      <c r="AT166" s="158" t="s">
        <v>181</v>
      </c>
      <c r="AU166" s="158" t="s">
        <v>90</v>
      </c>
      <c r="AV166" s="12" t="s">
        <v>90</v>
      </c>
      <c r="AW166" s="12" t="s">
        <v>37</v>
      </c>
      <c r="AX166" s="12" t="s">
        <v>82</v>
      </c>
      <c r="AY166" s="158" t="s">
        <v>137</v>
      </c>
    </row>
    <row r="167" spans="2:65" s="13" customFormat="1">
      <c r="B167" s="164"/>
      <c r="D167" s="142" t="s">
        <v>181</v>
      </c>
      <c r="E167" s="165" t="s">
        <v>1</v>
      </c>
      <c r="F167" s="166" t="s">
        <v>183</v>
      </c>
      <c r="H167" s="167">
        <v>144</v>
      </c>
      <c r="I167" s="168"/>
      <c r="L167" s="164"/>
      <c r="M167" s="169"/>
      <c r="T167" s="170"/>
      <c r="AT167" s="165" t="s">
        <v>181</v>
      </c>
      <c r="AU167" s="165" t="s">
        <v>90</v>
      </c>
      <c r="AV167" s="13" t="s">
        <v>136</v>
      </c>
      <c r="AW167" s="13" t="s">
        <v>37</v>
      </c>
      <c r="AX167" s="13" t="s">
        <v>21</v>
      </c>
      <c r="AY167" s="165" t="s">
        <v>137</v>
      </c>
    </row>
    <row r="168" spans="2:65" s="10" customFormat="1" ht="22.95" customHeight="1">
      <c r="B168" s="119"/>
      <c r="D168" s="120" t="s">
        <v>81</v>
      </c>
      <c r="E168" s="155" t="s">
        <v>241</v>
      </c>
      <c r="F168" s="155" t="s">
        <v>242</v>
      </c>
      <c r="I168" s="122"/>
      <c r="J168" s="156">
        <f>BK168</f>
        <v>5821.27</v>
      </c>
      <c r="L168" s="119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0" t="s">
        <v>21</v>
      </c>
      <c r="AT168" s="127" t="s">
        <v>81</v>
      </c>
      <c r="AU168" s="127" t="s">
        <v>21</v>
      </c>
      <c r="AY168" s="120" t="s">
        <v>137</v>
      </c>
      <c r="BK168" s="128">
        <f>BK169</f>
        <v>5821.27</v>
      </c>
    </row>
    <row r="169" spans="2:65" s="1" customFormat="1" ht="33" customHeight="1">
      <c r="B169" s="31"/>
      <c r="C169" s="129" t="s">
        <v>243</v>
      </c>
      <c r="D169" s="129" t="s">
        <v>138</v>
      </c>
      <c r="E169" s="130" t="s">
        <v>244</v>
      </c>
      <c r="F169" s="131" t="s">
        <v>245</v>
      </c>
      <c r="G169" s="132" t="s">
        <v>227</v>
      </c>
      <c r="H169" s="133">
        <v>1164.2529999999999</v>
      </c>
      <c r="I169" s="134">
        <v>5</v>
      </c>
      <c r="J169" s="135">
        <f>ROUND(I169*H169,2)</f>
        <v>5821.27</v>
      </c>
      <c r="K169" s="131" t="s">
        <v>142</v>
      </c>
      <c r="L169" s="31"/>
      <c r="M169" s="146" t="s">
        <v>1</v>
      </c>
      <c r="N169" s="147" t="s">
        <v>47</v>
      </c>
      <c r="O169" s="148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AR169" s="140" t="s">
        <v>136</v>
      </c>
      <c r="AT169" s="140" t="s">
        <v>138</v>
      </c>
      <c r="AU169" s="140" t="s">
        <v>90</v>
      </c>
      <c r="AY169" s="16" t="s">
        <v>137</v>
      </c>
      <c r="BE169" s="141">
        <f>IF(N169="základní",J169,0)</f>
        <v>5821.27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6" t="s">
        <v>21</v>
      </c>
      <c r="BK169" s="141">
        <f>ROUND(I169*H169,2)</f>
        <v>5821.27</v>
      </c>
      <c r="BL169" s="16" t="s">
        <v>136</v>
      </c>
      <c r="BM169" s="140" t="s">
        <v>246</v>
      </c>
    </row>
    <row r="170" spans="2:65" s="1" customFormat="1" ht="6.9" customHeight="1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31"/>
    </row>
  </sheetData>
  <sheetProtection algorithmName="SHA-512" hashValue="spICCtoGnTDwpFTee0amrMCa6vppLGtRTA/JfG2vuxt6BF2YdYvKpIZlu5tQyMaiBDzHz+HHmbT6/AqmHu4JmQ==" saltValue="jqtsPxnvMU3AXr8O8tc6QXNm8HkKA2Idzyq7toVsmctBRPumRrbC8B59VYVF6YKIo3qSCCa/112vQoAChmAtXQ==" spinCount="100000" sheet="1" objects="1" scenarios="1" formatColumns="0" formatRows="0" autoFilter="0"/>
  <autoFilter ref="C124:K16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9"/>
  <sheetViews>
    <sheetView showGridLines="0" topLeftCell="A136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ht="12" customHeight="1">
      <c r="B8" s="19"/>
      <c r="D8" s="26" t="s">
        <v>112</v>
      </c>
      <c r="L8" s="19"/>
    </row>
    <row r="9" spans="2:46" s="1" customFormat="1" ht="16.5" customHeight="1">
      <c r="B9" s="31"/>
      <c r="E9" s="230" t="s">
        <v>166</v>
      </c>
      <c r="F9" s="229"/>
      <c r="G9" s="229"/>
      <c r="H9" s="229"/>
      <c r="L9" s="31"/>
    </row>
    <row r="10" spans="2:46" s="1" customFormat="1" ht="12" customHeight="1">
      <c r="B10" s="31"/>
      <c r="D10" s="26" t="s">
        <v>167</v>
      </c>
      <c r="L10" s="31"/>
    </row>
    <row r="11" spans="2:46" s="1" customFormat="1" ht="16.5" customHeight="1">
      <c r="B11" s="31"/>
      <c r="E11" s="200" t="s">
        <v>247</v>
      </c>
      <c r="F11" s="229"/>
      <c r="G11" s="229"/>
      <c r="H11" s="229"/>
      <c r="L11" s="31"/>
    </row>
    <row r="12" spans="2:46" s="1" customFormat="1">
      <c r="B12" s="31"/>
      <c r="L12" s="31"/>
    </row>
    <row r="13" spans="2:46" s="1" customFormat="1" ht="12" customHeight="1">
      <c r="B13" s="31"/>
      <c r="D13" s="26" t="s">
        <v>19</v>
      </c>
      <c r="F13" s="24" t="s">
        <v>1</v>
      </c>
      <c r="I13" s="26" t="s">
        <v>20</v>
      </c>
      <c r="J13" s="24" t="s">
        <v>1</v>
      </c>
      <c r="L13" s="31"/>
    </row>
    <row r="14" spans="2:46" s="1" customFormat="1" ht="12" customHeight="1">
      <c r="B14" s="31"/>
      <c r="D14" s="26" t="s">
        <v>22</v>
      </c>
      <c r="F14" s="24" t="s">
        <v>23</v>
      </c>
      <c r="I14" s="26" t="s">
        <v>24</v>
      </c>
      <c r="J14" s="51" t="str">
        <f>'Rekapitulace stavby'!AN8</f>
        <v>5. 4. 2023</v>
      </c>
      <c r="L14" s="31"/>
    </row>
    <row r="15" spans="2:46" s="1" customFormat="1" ht="10.95" customHeight="1">
      <c r="B15" s="31"/>
      <c r="L15" s="31"/>
    </row>
    <row r="16" spans="2:46" s="1" customFormat="1" ht="12" customHeight="1">
      <c r="B16" s="31"/>
      <c r="D16" s="26" t="s">
        <v>28</v>
      </c>
      <c r="I16" s="26" t="s">
        <v>29</v>
      </c>
      <c r="J16" s="24" t="s">
        <v>30</v>
      </c>
      <c r="L16" s="31"/>
    </row>
    <row r="17" spans="2:12" s="1" customFormat="1" ht="18" customHeight="1">
      <c r="B17" s="31"/>
      <c r="E17" s="24" t="s">
        <v>31</v>
      </c>
      <c r="I17" s="26" t="s">
        <v>32</v>
      </c>
      <c r="J17" s="24" t="s">
        <v>33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34</v>
      </c>
      <c r="I19" s="26" t="s">
        <v>29</v>
      </c>
      <c r="J19" s="27" t="str">
        <f>'Rekapitulace stavby'!AN13</f>
        <v>026 57 392</v>
      </c>
      <c r="L19" s="31"/>
    </row>
    <row r="20" spans="2:12" s="1" customFormat="1" ht="18" customHeight="1">
      <c r="B20" s="31"/>
      <c r="E20" s="232" t="str">
        <f>'Rekapitulace stavby'!E14</f>
        <v>BERKASTAV s.r.o.</v>
      </c>
      <c r="F20" s="222"/>
      <c r="G20" s="222"/>
      <c r="H20" s="222"/>
      <c r="I20" s="26" t="s">
        <v>32</v>
      </c>
      <c r="J20" s="27" t="str">
        <f>'Rekapitulace stavby'!AN14</f>
        <v>CZ02657392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35</v>
      </c>
      <c r="I22" s="26" t="s">
        <v>29</v>
      </c>
      <c r="J22" s="24" t="s">
        <v>36</v>
      </c>
      <c r="L22" s="31"/>
    </row>
    <row r="23" spans="2:12" s="1" customFormat="1" ht="18" customHeight="1">
      <c r="B23" s="31"/>
      <c r="E23" s="24" t="s">
        <v>38</v>
      </c>
      <c r="I23" s="26" t="s">
        <v>32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39</v>
      </c>
      <c r="I25" s="26" t="s">
        <v>29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32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41</v>
      </c>
      <c r="L28" s="31"/>
    </row>
    <row r="29" spans="2:12" s="7" customFormat="1" ht="16.5" customHeight="1">
      <c r="B29" s="93"/>
      <c r="E29" s="226" t="s">
        <v>1</v>
      </c>
      <c r="F29" s="226"/>
      <c r="G29" s="226"/>
      <c r="H29" s="226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42</v>
      </c>
      <c r="J32" s="65">
        <f>ROUND(J125, 2)</f>
        <v>271922.36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44</v>
      </c>
      <c r="I34" s="34" t="s">
        <v>43</v>
      </c>
      <c r="J34" s="34" t="s">
        <v>45</v>
      </c>
      <c r="L34" s="31"/>
    </row>
    <row r="35" spans="2:12" s="1" customFormat="1" ht="14.4" customHeight="1">
      <c r="B35" s="31"/>
      <c r="D35" s="54" t="s">
        <v>46</v>
      </c>
      <c r="E35" s="26" t="s">
        <v>47</v>
      </c>
      <c r="F35" s="85">
        <f>ROUND((SUM(BE125:BE148)),  2)</f>
        <v>271922.36</v>
      </c>
      <c r="I35" s="95">
        <v>0.21</v>
      </c>
      <c r="J35" s="85">
        <f>ROUND(((SUM(BE125:BE148))*I35),  2)</f>
        <v>57103.7</v>
      </c>
      <c r="L35" s="31"/>
    </row>
    <row r="36" spans="2:12" s="1" customFormat="1" ht="14.4" customHeight="1">
      <c r="B36" s="31"/>
      <c r="E36" s="26" t="s">
        <v>48</v>
      </c>
      <c r="F36" s="85">
        <f>ROUND((SUM(BF125:BF148)),  2)</f>
        <v>0</v>
      </c>
      <c r="I36" s="95">
        <v>0.15</v>
      </c>
      <c r="J36" s="85">
        <f>ROUND(((SUM(BF125:BF148))*I36),  2)</f>
        <v>0</v>
      </c>
      <c r="L36" s="31"/>
    </row>
    <row r="37" spans="2:12" s="1" customFormat="1" ht="14.4" hidden="1" customHeight="1">
      <c r="B37" s="31"/>
      <c r="E37" s="26" t="s">
        <v>49</v>
      </c>
      <c r="F37" s="85">
        <f>ROUND((SUM(BG125:BG148)),  2)</f>
        <v>0</v>
      </c>
      <c r="I37" s="95">
        <v>0.21</v>
      </c>
      <c r="J37" s="85">
        <f>0</f>
        <v>0</v>
      </c>
      <c r="L37" s="31"/>
    </row>
    <row r="38" spans="2:12" s="1" customFormat="1" ht="14.4" hidden="1" customHeight="1">
      <c r="B38" s="31"/>
      <c r="E38" s="26" t="s">
        <v>50</v>
      </c>
      <c r="F38" s="85">
        <f>ROUND((SUM(BH125:BH148)),  2)</f>
        <v>0</v>
      </c>
      <c r="I38" s="95">
        <v>0.15</v>
      </c>
      <c r="J38" s="85">
        <f>0</f>
        <v>0</v>
      </c>
      <c r="L38" s="31"/>
    </row>
    <row r="39" spans="2:12" s="1" customFormat="1" ht="14.4" hidden="1" customHeight="1">
      <c r="B39" s="31"/>
      <c r="E39" s="26" t="s">
        <v>51</v>
      </c>
      <c r="F39" s="85">
        <f>ROUND((SUM(BI125:BI148)),  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52</v>
      </c>
      <c r="E41" s="56"/>
      <c r="F41" s="56"/>
      <c r="G41" s="98" t="s">
        <v>53</v>
      </c>
      <c r="H41" s="99" t="s">
        <v>54</v>
      </c>
      <c r="I41" s="56"/>
      <c r="J41" s="100">
        <f>SUM(J32:J39)</f>
        <v>329026.06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114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12" ht="12" customHeight="1">
      <c r="B86" s="19"/>
      <c r="C86" s="26" t="s">
        <v>112</v>
      </c>
      <c r="L86" s="19"/>
    </row>
    <row r="87" spans="2:12" s="1" customFormat="1" ht="16.5" customHeight="1">
      <c r="B87" s="31"/>
      <c r="E87" s="230" t="s">
        <v>166</v>
      </c>
      <c r="F87" s="229"/>
      <c r="G87" s="229"/>
      <c r="H87" s="229"/>
      <c r="L87" s="31"/>
    </row>
    <row r="88" spans="2:12" s="1" customFormat="1" ht="12" customHeight="1">
      <c r="B88" s="31"/>
      <c r="C88" s="26" t="s">
        <v>167</v>
      </c>
      <c r="L88" s="31"/>
    </row>
    <row r="89" spans="2:12" s="1" customFormat="1" ht="16.5" customHeight="1">
      <c r="B89" s="31"/>
      <c r="E89" s="200" t="str">
        <f>E11</f>
        <v>1.2 - Větev A, výměna podloží se souhlasem investora</v>
      </c>
      <c r="F89" s="229"/>
      <c r="G89" s="229"/>
      <c r="H89" s="229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22</v>
      </c>
      <c r="F91" s="24" t="str">
        <f>F14</f>
        <v>Zlaté Hory</v>
      </c>
      <c r="I91" s="26" t="s">
        <v>24</v>
      </c>
      <c r="J91" s="51" t="str">
        <f>IF(J14="","",J14)</f>
        <v>5. 4. 2023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28</v>
      </c>
      <c r="F93" s="24" t="str">
        <f>E17</f>
        <v>Město Zlaté Hory</v>
      </c>
      <c r="I93" s="26" t="s">
        <v>35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34</v>
      </c>
      <c r="F94" s="24" t="str">
        <f>IF(E20="","",E20)</f>
        <v>BERKASTAV s.r.o.</v>
      </c>
      <c r="I94" s="26" t="s">
        <v>39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115</v>
      </c>
      <c r="D96" s="96"/>
      <c r="E96" s="96"/>
      <c r="F96" s="96"/>
      <c r="G96" s="96"/>
      <c r="H96" s="96"/>
      <c r="I96" s="96"/>
      <c r="J96" s="105" t="s">
        <v>116</v>
      </c>
      <c r="K96" s="96"/>
      <c r="L96" s="31"/>
    </row>
    <row r="97" spans="2:47" s="1" customFormat="1" ht="10.35" customHeight="1">
      <c r="B97" s="31"/>
      <c r="L97" s="31"/>
    </row>
    <row r="98" spans="2:47" s="1" customFormat="1" ht="22.95" customHeight="1">
      <c r="B98" s="31"/>
      <c r="C98" s="106" t="s">
        <v>117</v>
      </c>
      <c r="J98" s="65">
        <f>J125</f>
        <v>271922.36</v>
      </c>
      <c r="L98" s="31"/>
      <c r="AU98" s="16" t="s">
        <v>118</v>
      </c>
    </row>
    <row r="99" spans="2:47" s="8" customFormat="1" ht="24.9" customHeight="1">
      <c r="B99" s="107"/>
      <c r="D99" s="108" t="s">
        <v>169</v>
      </c>
      <c r="E99" s="109"/>
      <c r="F99" s="109"/>
      <c r="G99" s="109"/>
      <c r="H99" s="109"/>
      <c r="I99" s="109"/>
      <c r="J99" s="110">
        <f>J126</f>
        <v>271922.36</v>
      </c>
      <c r="L99" s="107"/>
    </row>
    <row r="100" spans="2:47" s="11" customFormat="1" ht="19.95" customHeight="1">
      <c r="B100" s="151"/>
      <c r="D100" s="152" t="s">
        <v>170</v>
      </c>
      <c r="E100" s="153"/>
      <c r="F100" s="153"/>
      <c r="G100" s="153"/>
      <c r="H100" s="153"/>
      <c r="I100" s="153"/>
      <c r="J100" s="154">
        <f>J127</f>
        <v>66120</v>
      </c>
      <c r="L100" s="151"/>
    </row>
    <row r="101" spans="2:47" s="11" customFormat="1" ht="19.95" customHeight="1">
      <c r="B101" s="151"/>
      <c r="D101" s="152" t="s">
        <v>171</v>
      </c>
      <c r="E101" s="153"/>
      <c r="F101" s="153"/>
      <c r="G101" s="153"/>
      <c r="H101" s="153"/>
      <c r="I101" s="153"/>
      <c r="J101" s="154">
        <f>J138</f>
        <v>174000</v>
      </c>
      <c r="L101" s="151"/>
    </row>
    <row r="102" spans="2:47" s="11" customFormat="1" ht="19.95" customHeight="1">
      <c r="B102" s="151"/>
      <c r="D102" s="152" t="s">
        <v>248</v>
      </c>
      <c r="E102" s="153"/>
      <c r="F102" s="153"/>
      <c r="G102" s="153"/>
      <c r="H102" s="153"/>
      <c r="I102" s="153"/>
      <c r="J102" s="154">
        <f>J142</f>
        <v>29800</v>
      </c>
      <c r="L102" s="151"/>
    </row>
    <row r="103" spans="2:47" s="11" customFormat="1" ht="19.95" customHeight="1">
      <c r="B103" s="151"/>
      <c r="D103" s="152" t="s">
        <v>173</v>
      </c>
      <c r="E103" s="153"/>
      <c r="F103" s="153"/>
      <c r="G103" s="153"/>
      <c r="H103" s="153"/>
      <c r="I103" s="153"/>
      <c r="J103" s="154">
        <f>J147</f>
        <v>2002.36</v>
      </c>
      <c r="L103" s="151"/>
    </row>
    <row r="104" spans="2:47" s="1" customFormat="1" ht="21.75" customHeight="1">
      <c r="B104" s="31"/>
      <c r="L104" s="31"/>
    </row>
    <row r="105" spans="2:47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47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47" s="1" customFormat="1" ht="24.9" customHeight="1">
      <c r="B110" s="31"/>
      <c r="C110" s="20" t="s">
        <v>121</v>
      </c>
      <c r="L110" s="31"/>
    </row>
    <row r="111" spans="2:47" s="1" customFormat="1" ht="6.9" customHeight="1">
      <c r="B111" s="31"/>
      <c r="L111" s="31"/>
    </row>
    <row r="112" spans="2:47" s="1" customFormat="1" ht="12" customHeight="1">
      <c r="B112" s="31"/>
      <c r="C112" s="26" t="s">
        <v>16</v>
      </c>
      <c r="L112" s="31"/>
    </row>
    <row r="113" spans="2:65" s="1" customFormat="1" ht="16.5" customHeight="1">
      <c r="B113" s="31"/>
      <c r="E113" s="230" t="str">
        <f>E7</f>
        <v>Rekonstrukce lesní cesty Zlaté Hory - Rožmitál</v>
      </c>
      <c r="F113" s="231"/>
      <c r="G113" s="231"/>
      <c r="H113" s="231"/>
      <c r="L113" s="31"/>
    </row>
    <row r="114" spans="2:65" ht="12" customHeight="1">
      <c r="B114" s="19"/>
      <c r="C114" s="26" t="s">
        <v>112</v>
      </c>
      <c r="L114" s="19"/>
    </row>
    <row r="115" spans="2:65" s="1" customFormat="1" ht="16.5" customHeight="1">
      <c r="B115" s="31"/>
      <c r="E115" s="230" t="s">
        <v>166</v>
      </c>
      <c r="F115" s="229"/>
      <c r="G115" s="229"/>
      <c r="H115" s="229"/>
      <c r="L115" s="31"/>
    </row>
    <row r="116" spans="2:65" s="1" customFormat="1" ht="12" customHeight="1">
      <c r="B116" s="31"/>
      <c r="C116" s="26" t="s">
        <v>167</v>
      </c>
      <c r="L116" s="31"/>
    </row>
    <row r="117" spans="2:65" s="1" customFormat="1" ht="16.5" customHeight="1">
      <c r="B117" s="31"/>
      <c r="E117" s="200" t="str">
        <f>E11</f>
        <v>1.2 - Větev A, výměna podloží se souhlasem investora</v>
      </c>
      <c r="F117" s="229"/>
      <c r="G117" s="229"/>
      <c r="H117" s="229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22</v>
      </c>
      <c r="F119" s="24" t="str">
        <f>F14</f>
        <v>Zlaté Hory</v>
      </c>
      <c r="I119" s="26" t="s">
        <v>24</v>
      </c>
      <c r="J119" s="51" t="str">
        <f>IF(J14="","",J14)</f>
        <v>5. 4. 2023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28</v>
      </c>
      <c r="F121" s="24" t="str">
        <f>E17</f>
        <v>Město Zlaté Hory</v>
      </c>
      <c r="I121" s="26" t="s">
        <v>35</v>
      </c>
      <c r="J121" s="29" t="str">
        <f>E23</f>
        <v>Ing. Miroslav Knápek</v>
      </c>
      <c r="L121" s="31"/>
    </row>
    <row r="122" spans="2:65" s="1" customFormat="1" ht="15.15" customHeight="1">
      <c r="B122" s="31"/>
      <c r="C122" s="26" t="s">
        <v>34</v>
      </c>
      <c r="F122" s="24" t="str">
        <f>IF(E20="","",E20)</f>
        <v>BERKASTAV s.r.o.</v>
      </c>
      <c r="I122" s="26" t="s">
        <v>39</v>
      </c>
      <c r="J122" s="29" t="str">
        <f>E26</f>
        <v xml:space="preserve"> </v>
      </c>
      <c r="L122" s="31"/>
    </row>
    <row r="123" spans="2:65" s="1" customFormat="1" ht="10.35" customHeight="1">
      <c r="B123" s="31"/>
      <c r="L123" s="31"/>
    </row>
    <row r="124" spans="2:65" s="9" customFormat="1" ht="29.25" customHeight="1">
      <c r="B124" s="111"/>
      <c r="C124" s="112" t="s">
        <v>122</v>
      </c>
      <c r="D124" s="113" t="s">
        <v>67</v>
      </c>
      <c r="E124" s="113" t="s">
        <v>63</v>
      </c>
      <c r="F124" s="113" t="s">
        <v>64</v>
      </c>
      <c r="G124" s="113" t="s">
        <v>123</v>
      </c>
      <c r="H124" s="113" t="s">
        <v>124</v>
      </c>
      <c r="I124" s="113" t="s">
        <v>125</v>
      </c>
      <c r="J124" s="113" t="s">
        <v>116</v>
      </c>
      <c r="K124" s="114" t="s">
        <v>126</v>
      </c>
      <c r="L124" s="111"/>
      <c r="M124" s="58" t="s">
        <v>1</v>
      </c>
      <c r="N124" s="59" t="s">
        <v>46</v>
      </c>
      <c r="O124" s="59" t="s">
        <v>127</v>
      </c>
      <c r="P124" s="59" t="s">
        <v>128</v>
      </c>
      <c r="Q124" s="59" t="s">
        <v>129</v>
      </c>
      <c r="R124" s="59" t="s">
        <v>130</v>
      </c>
      <c r="S124" s="59" t="s">
        <v>131</v>
      </c>
      <c r="T124" s="60" t="s">
        <v>132</v>
      </c>
    </row>
    <row r="125" spans="2:65" s="1" customFormat="1" ht="22.95" customHeight="1">
      <c r="B125" s="31"/>
      <c r="C125" s="63" t="s">
        <v>133</v>
      </c>
      <c r="J125" s="115">
        <f>BK125</f>
        <v>271922.36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1001.1814999999999</v>
      </c>
      <c r="S125" s="52"/>
      <c r="T125" s="117">
        <f>T126</f>
        <v>0</v>
      </c>
      <c r="AT125" s="16" t="s">
        <v>81</v>
      </c>
      <c r="AU125" s="16" t="s">
        <v>118</v>
      </c>
      <c r="BK125" s="118">
        <f>BK126</f>
        <v>271922.36</v>
      </c>
    </row>
    <row r="126" spans="2:65" s="10" customFormat="1" ht="25.95" customHeight="1">
      <c r="B126" s="119"/>
      <c r="D126" s="120" t="s">
        <v>81</v>
      </c>
      <c r="E126" s="121" t="s">
        <v>174</v>
      </c>
      <c r="F126" s="121" t="s">
        <v>175</v>
      </c>
      <c r="I126" s="122"/>
      <c r="J126" s="123">
        <f>BK126</f>
        <v>271922.36</v>
      </c>
      <c r="L126" s="119"/>
      <c r="M126" s="124"/>
      <c r="P126" s="125">
        <f>P127+P138+P142+P147</f>
        <v>0</v>
      </c>
      <c r="R126" s="125">
        <f>R127+R138+R142+R147</f>
        <v>1001.1814999999999</v>
      </c>
      <c r="T126" s="126">
        <f>T127+T138+T142+T147</f>
        <v>0</v>
      </c>
      <c r="AR126" s="120" t="s">
        <v>21</v>
      </c>
      <c r="AT126" s="127" t="s">
        <v>81</v>
      </c>
      <c r="AU126" s="127" t="s">
        <v>82</v>
      </c>
      <c r="AY126" s="120" t="s">
        <v>137</v>
      </c>
      <c r="BK126" s="128">
        <f>BK127+BK138+BK142+BK147</f>
        <v>271922.36</v>
      </c>
    </row>
    <row r="127" spans="2:65" s="10" customFormat="1" ht="22.95" customHeight="1">
      <c r="B127" s="119"/>
      <c r="D127" s="120" t="s">
        <v>81</v>
      </c>
      <c r="E127" s="155" t="s">
        <v>21</v>
      </c>
      <c r="F127" s="155" t="s">
        <v>176</v>
      </c>
      <c r="I127" s="122"/>
      <c r="J127" s="156">
        <f>BK127</f>
        <v>66120</v>
      </c>
      <c r="L127" s="119"/>
      <c r="M127" s="124"/>
      <c r="P127" s="125">
        <f>SUM(P128:P137)</f>
        <v>0</v>
      </c>
      <c r="R127" s="125">
        <f>SUM(R128:R137)</f>
        <v>0</v>
      </c>
      <c r="T127" s="126">
        <f>SUM(T128:T137)</f>
        <v>0</v>
      </c>
      <c r="AR127" s="120" t="s">
        <v>21</v>
      </c>
      <c r="AT127" s="127" t="s">
        <v>81</v>
      </c>
      <c r="AU127" s="127" t="s">
        <v>21</v>
      </c>
      <c r="AY127" s="120" t="s">
        <v>137</v>
      </c>
      <c r="BK127" s="128">
        <f>SUM(BK128:BK137)</f>
        <v>66120</v>
      </c>
    </row>
    <row r="128" spans="2:65" s="1" customFormat="1" ht="37.950000000000003" customHeight="1">
      <c r="B128" s="31"/>
      <c r="C128" s="129" t="s">
        <v>21</v>
      </c>
      <c r="D128" s="129" t="s">
        <v>138</v>
      </c>
      <c r="E128" s="130" t="s">
        <v>184</v>
      </c>
      <c r="F128" s="131" t="s">
        <v>185</v>
      </c>
      <c r="G128" s="132" t="s">
        <v>186</v>
      </c>
      <c r="H128" s="133">
        <v>435</v>
      </c>
      <c r="I128" s="134">
        <v>80</v>
      </c>
      <c r="J128" s="135">
        <f>ROUND(I128*H128,2)</f>
        <v>34800</v>
      </c>
      <c r="K128" s="131" t="s">
        <v>142</v>
      </c>
      <c r="L128" s="31"/>
      <c r="M128" s="136" t="s">
        <v>1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136</v>
      </c>
      <c r="AT128" s="140" t="s">
        <v>138</v>
      </c>
      <c r="AU128" s="140" t="s">
        <v>90</v>
      </c>
      <c r="AY128" s="16" t="s">
        <v>137</v>
      </c>
      <c r="BE128" s="141">
        <f>IF(N128="základní",J128,0)</f>
        <v>34800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21</v>
      </c>
      <c r="BK128" s="141">
        <f>ROUND(I128*H128,2)</f>
        <v>34800</v>
      </c>
      <c r="BL128" s="16" t="s">
        <v>136</v>
      </c>
      <c r="BM128" s="140" t="s">
        <v>249</v>
      </c>
    </row>
    <row r="129" spans="2:65" s="12" customFormat="1" ht="20.399999999999999">
      <c r="B129" s="157"/>
      <c r="D129" s="142" t="s">
        <v>181</v>
      </c>
      <c r="E129" s="158" t="s">
        <v>1</v>
      </c>
      <c r="F129" s="159" t="s">
        <v>250</v>
      </c>
      <c r="H129" s="160">
        <v>435</v>
      </c>
      <c r="I129" s="161"/>
      <c r="L129" s="157"/>
      <c r="M129" s="162"/>
      <c r="T129" s="163"/>
      <c r="AT129" s="158" t="s">
        <v>181</v>
      </c>
      <c r="AU129" s="158" t="s">
        <v>90</v>
      </c>
      <c r="AV129" s="12" t="s">
        <v>90</v>
      </c>
      <c r="AW129" s="12" t="s">
        <v>37</v>
      </c>
      <c r="AX129" s="12" t="s">
        <v>82</v>
      </c>
      <c r="AY129" s="158" t="s">
        <v>137</v>
      </c>
    </row>
    <row r="130" spans="2:65" s="13" customFormat="1">
      <c r="B130" s="164"/>
      <c r="D130" s="142" t="s">
        <v>181</v>
      </c>
      <c r="E130" s="165" t="s">
        <v>1</v>
      </c>
      <c r="F130" s="166" t="s">
        <v>183</v>
      </c>
      <c r="H130" s="167">
        <v>435</v>
      </c>
      <c r="I130" s="168"/>
      <c r="L130" s="164"/>
      <c r="M130" s="169"/>
      <c r="T130" s="170"/>
      <c r="AT130" s="165" t="s">
        <v>181</v>
      </c>
      <c r="AU130" s="165" t="s">
        <v>90</v>
      </c>
      <c r="AV130" s="13" t="s">
        <v>136</v>
      </c>
      <c r="AW130" s="13" t="s">
        <v>37</v>
      </c>
      <c r="AX130" s="13" t="s">
        <v>21</v>
      </c>
      <c r="AY130" s="165" t="s">
        <v>137</v>
      </c>
    </row>
    <row r="131" spans="2:65" s="1" customFormat="1" ht="37.950000000000003" customHeight="1">
      <c r="B131" s="31"/>
      <c r="C131" s="129" t="s">
        <v>90</v>
      </c>
      <c r="D131" s="129" t="s">
        <v>138</v>
      </c>
      <c r="E131" s="130" t="s">
        <v>190</v>
      </c>
      <c r="F131" s="131" t="s">
        <v>191</v>
      </c>
      <c r="G131" s="132" t="s">
        <v>186</v>
      </c>
      <c r="H131" s="133">
        <v>435</v>
      </c>
      <c r="I131" s="134">
        <v>25</v>
      </c>
      <c r="J131" s="135">
        <f>ROUND(I131*H131,2)</f>
        <v>10875</v>
      </c>
      <c r="K131" s="131" t="s">
        <v>142</v>
      </c>
      <c r="L131" s="31"/>
      <c r="M131" s="136" t="s">
        <v>1</v>
      </c>
      <c r="N131" s="137" t="s">
        <v>47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136</v>
      </c>
      <c r="AT131" s="140" t="s">
        <v>138</v>
      </c>
      <c r="AU131" s="140" t="s">
        <v>90</v>
      </c>
      <c r="AY131" s="16" t="s">
        <v>137</v>
      </c>
      <c r="BE131" s="141">
        <f>IF(N131="základní",J131,0)</f>
        <v>10875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21</v>
      </c>
      <c r="BK131" s="141">
        <f>ROUND(I131*H131,2)</f>
        <v>10875</v>
      </c>
      <c r="BL131" s="16" t="s">
        <v>136</v>
      </c>
      <c r="BM131" s="140" t="s">
        <v>251</v>
      </c>
    </row>
    <row r="132" spans="2:65" s="12" customFormat="1">
      <c r="B132" s="157"/>
      <c r="D132" s="142" t="s">
        <v>181</v>
      </c>
      <c r="E132" s="158" t="s">
        <v>1</v>
      </c>
      <c r="F132" s="159" t="s">
        <v>252</v>
      </c>
      <c r="H132" s="160">
        <v>435</v>
      </c>
      <c r="I132" s="161"/>
      <c r="L132" s="157"/>
      <c r="M132" s="162"/>
      <c r="T132" s="163"/>
      <c r="AT132" s="158" t="s">
        <v>181</v>
      </c>
      <c r="AU132" s="158" t="s">
        <v>90</v>
      </c>
      <c r="AV132" s="12" t="s">
        <v>90</v>
      </c>
      <c r="AW132" s="12" t="s">
        <v>37</v>
      </c>
      <c r="AX132" s="12" t="s">
        <v>82</v>
      </c>
      <c r="AY132" s="158" t="s">
        <v>137</v>
      </c>
    </row>
    <row r="133" spans="2:65" s="13" customFormat="1">
      <c r="B133" s="164"/>
      <c r="D133" s="142" t="s">
        <v>181</v>
      </c>
      <c r="E133" s="165" t="s">
        <v>1</v>
      </c>
      <c r="F133" s="166" t="s">
        <v>183</v>
      </c>
      <c r="H133" s="167">
        <v>435</v>
      </c>
      <c r="I133" s="168"/>
      <c r="L133" s="164"/>
      <c r="M133" s="169"/>
      <c r="T133" s="170"/>
      <c r="AT133" s="165" t="s">
        <v>181</v>
      </c>
      <c r="AU133" s="165" t="s">
        <v>90</v>
      </c>
      <c r="AV133" s="13" t="s">
        <v>136</v>
      </c>
      <c r="AW133" s="13" t="s">
        <v>37</v>
      </c>
      <c r="AX133" s="13" t="s">
        <v>21</v>
      </c>
      <c r="AY133" s="165" t="s">
        <v>137</v>
      </c>
    </row>
    <row r="134" spans="2:65" s="1" customFormat="1" ht="33" customHeight="1">
      <c r="B134" s="31"/>
      <c r="C134" s="129" t="s">
        <v>152</v>
      </c>
      <c r="D134" s="129" t="s">
        <v>138</v>
      </c>
      <c r="E134" s="130" t="s">
        <v>195</v>
      </c>
      <c r="F134" s="131" t="s">
        <v>196</v>
      </c>
      <c r="G134" s="132" t="s">
        <v>186</v>
      </c>
      <c r="H134" s="133">
        <v>435</v>
      </c>
      <c r="I134" s="134">
        <v>17</v>
      </c>
      <c r="J134" s="135">
        <f>ROUND(I134*H134,2)</f>
        <v>7395</v>
      </c>
      <c r="K134" s="131" t="s">
        <v>142</v>
      </c>
      <c r="L134" s="31"/>
      <c r="M134" s="136" t="s">
        <v>1</v>
      </c>
      <c r="N134" s="137" t="s">
        <v>47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136</v>
      </c>
      <c r="AT134" s="140" t="s">
        <v>138</v>
      </c>
      <c r="AU134" s="140" t="s">
        <v>90</v>
      </c>
      <c r="AY134" s="16" t="s">
        <v>137</v>
      </c>
      <c r="BE134" s="141">
        <f>IF(N134="základní",J134,0)</f>
        <v>7395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21</v>
      </c>
      <c r="BK134" s="141">
        <f>ROUND(I134*H134,2)</f>
        <v>7395</v>
      </c>
      <c r="BL134" s="16" t="s">
        <v>136</v>
      </c>
      <c r="BM134" s="140" t="s">
        <v>253</v>
      </c>
    </row>
    <row r="135" spans="2:65" s="12" customFormat="1" ht="20.399999999999999">
      <c r="B135" s="157"/>
      <c r="D135" s="142" t="s">
        <v>181</v>
      </c>
      <c r="E135" s="158" t="s">
        <v>1</v>
      </c>
      <c r="F135" s="159" t="s">
        <v>254</v>
      </c>
      <c r="H135" s="160">
        <v>435</v>
      </c>
      <c r="I135" s="161"/>
      <c r="L135" s="157"/>
      <c r="M135" s="162"/>
      <c r="T135" s="163"/>
      <c r="AT135" s="158" t="s">
        <v>181</v>
      </c>
      <c r="AU135" s="158" t="s">
        <v>90</v>
      </c>
      <c r="AV135" s="12" t="s">
        <v>90</v>
      </c>
      <c r="AW135" s="12" t="s">
        <v>37</v>
      </c>
      <c r="AX135" s="12" t="s">
        <v>82</v>
      </c>
      <c r="AY135" s="158" t="s">
        <v>137</v>
      </c>
    </row>
    <row r="136" spans="2:65" s="13" customFormat="1">
      <c r="B136" s="164"/>
      <c r="D136" s="142" t="s">
        <v>181</v>
      </c>
      <c r="E136" s="165" t="s">
        <v>1</v>
      </c>
      <c r="F136" s="166" t="s">
        <v>183</v>
      </c>
      <c r="H136" s="167">
        <v>435</v>
      </c>
      <c r="I136" s="168"/>
      <c r="L136" s="164"/>
      <c r="M136" s="169"/>
      <c r="T136" s="170"/>
      <c r="AT136" s="165" t="s">
        <v>181</v>
      </c>
      <c r="AU136" s="165" t="s">
        <v>90</v>
      </c>
      <c r="AV136" s="13" t="s">
        <v>136</v>
      </c>
      <c r="AW136" s="13" t="s">
        <v>37</v>
      </c>
      <c r="AX136" s="13" t="s">
        <v>21</v>
      </c>
      <c r="AY136" s="165" t="s">
        <v>137</v>
      </c>
    </row>
    <row r="137" spans="2:65" s="1" customFormat="1" ht="24.15" customHeight="1">
      <c r="B137" s="31"/>
      <c r="C137" s="129" t="s">
        <v>136</v>
      </c>
      <c r="D137" s="129" t="s">
        <v>138</v>
      </c>
      <c r="E137" s="130" t="s">
        <v>199</v>
      </c>
      <c r="F137" s="131" t="s">
        <v>200</v>
      </c>
      <c r="G137" s="132" t="s">
        <v>179</v>
      </c>
      <c r="H137" s="133">
        <v>1450</v>
      </c>
      <c r="I137" s="134">
        <v>9</v>
      </c>
      <c r="J137" s="135">
        <f>ROUND(I137*H137,2)</f>
        <v>13050</v>
      </c>
      <c r="K137" s="131" t="s">
        <v>142</v>
      </c>
      <c r="L137" s="31"/>
      <c r="M137" s="136" t="s">
        <v>1</v>
      </c>
      <c r="N137" s="137" t="s">
        <v>47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136</v>
      </c>
      <c r="AT137" s="140" t="s">
        <v>138</v>
      </c>
      <c r="AU137" s="140" t="s">
        <v>90</v>
      </c>
      <c r="AY137" s="16" t="s">
        <v>137</v>
      </c>
      <c r="BE137" s="141">
        <f>IF(N137="základní",J137,0)</f>
        <v>13050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21</v>
      </c>
      <c r="BK137" s="141">
        <f>ROUND(I137*H137,2)</f>
        <v>13050</v>
      </c>
      <c r="BL137" s="16" t="s">
        <v>136</v>
      </c>
      <c r="BM137" s="140" t="s">
        <v>255</v>
      </c>
    </row>
    <row r="138" spans="2:65" s="10" customFormat="1" ht="22.95" customHeight="1">
      <c r="B138" s="119"/>
      <c r="D138" s="120" t="s">
        <v>81</v>
      </c>
      <c r="E138" s="155" t="s">
        <v>161</v>
      </c>
      <c r="F138" s="155" t="s">
        <v>202</v>
      </c>
      <c r="I138" s="122"/>
      <c r="J138" s="156">
        <f>BK138</f>
        <v>174000</v>
      </c>
      <c r="L138" s="119"/>
      <c r="M138" s="124"/>
      <c r="P138" s="125">
        <f>SUM(P139:P141)</f>
        <v>0</v>
      </c>
      <c r="R138" s="125">
        <f>SUM(R139:R141)</f>
        <v>1000.4999999999999</v>
      </c>
      <c r="T138" s="126">
        <f>SUM(T139:T141)</f>
        <v>0</v>
      </c>
      <c r="AR138" s="120" t="s">
        <v>21</v>
      </c>
      <c r="AT138" s="127" t="s">
        <v>81</v>
      </c>
      <c r="AU138" s="127" t="s">
        <v>21</v>
      </c>
      <c r="AY138" s="120" t="s">
        <v>137</v>
      </c>
      <c r="BK138" s="128">
        <f>SUM(BK139:BK141)</f>
        <v>174000</v>
      </c>
    </row>
    <row r="139" spans="2:65" s="1" customFormat="1" ht="24.15" customHeight="1">
      <c r="B139" s="31"/>
      <c r="C139" s="129" t="s">
        <v>161</v>
      </c>
      <c r="D139" s="129" t="s">
        <v>138</v>
      </c>
      <c r="E139" s="130" t="s">
        <v>256</v>
      </c>
      <c r="F139" s="131" t="s">
        <v>257</v>
      </c>
      <c r="G139" s="132" t="s">
        <v>179</v>
      </c>
      <c r="H139" s="133">
        <v>2900</v>
      </c>
      <c r="I139" s="134">
        <v>60</v>
      </c>
      <c r="J139" s="135">
        <f>ROUND(I139*H139,2)</f>
        <v>174000</v>
      </c>
      <c r="K139" s="131" t="s">
        <v>142</v>
      </c>
      <c r="L139" s="31"/>
      <c r="M139" s="136" t="s">
        <v>1</v>
      </c>
      <c r="N139" s="137" t="s">
        <v>47</v>
      </c>
      <c r="P139" s="138">
        <f>O139*H139</f>
        <v>0</v>
      </c>
      <c r="Q139" s="138">
        <v>0.34499999999999997</v>
      </c>
      <c r="R139" s="138">
        <f>Q139*H139</f>
        <v>1000.4999999999999</v>
      </c>
      <c r="S139" s="138">
        <v>0</v>
      </c>
      <c r="T139" s="139">
        <f>S139*H139</f>
        <v>0</v>
      </c>
      <c r="AR139" s="140" t="s">
        <v>136</v>
      </c>
      <c r="AT139" s="140" t="s">
        <v>138</v>
      </c>
      <c r="AU139" s="140" t="s">
        <v>90</v>
      </c>
      <c r="AY139" s="16" t="s">
        <v>137</v>
      </c>
      <c r="BE139" s="141">
        <f>IF(N139="základní",J139,0)</f>
        <v>174000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21</v>
      </c>
      <c r="BK139" s="141">
        <f>ROUND(I139*H139,2)</f>
        <v>174000</v>
      </c>
      <c r="BL139" s="16" t="s">
        <v>136</v>
      </c>
      <c r="BM139" s="140" t="s">
        <v>258</v>
      </c>
    </row>
    <row r="140" spans="2:65" s="12" customFormat="1" ht="20.399999999999999">
      <c r="B140" s="157"/>
      <c r="D140" s="142" t="s">
        <v>181</v>
      </c>
      <c r="E140" s="158" t="s">
        <v>1</v>
      </c>
      <c r="F140" s="159" t="s">
        <v>259</v>
      </c>
      <c r="H140" s="160">
        <v>2900</v>
      </c>
      <c r="I140" s="161"/>
      <c r="L140" s="157"/>
      <c r="M140" s="162"/>
      <c r="T140" s="163"/>
      <c r="AT140" s="158" t="s">
        <v>181</v>
      </c>
      <c r="AU140" s="158" t="s">
        <v>90</v>
      </c>
      <c r="AV140" s="12" t="s">
        <v>90</v>
      </c>
      <c r="AW140" s="12" t="s">
        <v>37</v>
      </c>
      <c r="AX140" s="12" t="s">
        <v>82</v>
      </c>
      <c r="AY140" s="158" t="s">
        <v>137</v>
      </c>
    </row>
    <row r="141" spans="2:65" s="13" customFormat="1">
      <c r="B141" s="164"/>
      <c r="D141" s="142" t="s">
        <v>181</v>
      </c>
      <c r="E141" s="165" t="s">
        <v>1</v>
      </c>
      <c r="F141" s="166" t="s">
        <v>183</v>
      </c>
      <c r="H141" s="167">
        <v>2900</v>
      </c>
      <c r="I141" s="168"/>
      <c r="L141" s="164"/>
      <c r="M141" s="169"/>
      <c r="T141" s="170"/>
      <c r="AT141" s="165" t="s">
        <v>181</v>
      </c>
      <c r="AU141" s="165" t="s">
        <v>90</v>
      </c>
      <c r="AV141" s="13" t="s">
        <v>136</v>
      </c>
      <c r="AW141" s="13" t="s">
        <v>37</v>
      </c>
      <c r="AX141" s="13" t="s">
        <v>21</v>
      </c>
      <c r="AY141" s="165" t="s">
        <v>137</v>
      </c>
    </row>
    <row r="142" spans="2:65" s="10" customFormat="1" ht="22.95" customHeight="1">
      <c r="B142" s="119"/>
      <c r="D142" s="120" t="s">
        <v>81</v>
      </c>
      <c r="E142" s="155" t="s">
        <v>217</v>
      </c>
      <c r="F142" s="155" t="s">
        <v>260</v>
      </c>
      <c r="I142" s="122"/>
      <c r="J142" s="156">
        <f>BK142</f>
        <v>29800</v>
      </c>
      <c r="L142" s="119"/>
      <c r="M142" s="124"/>
      <c r="P142" s="125">
        <f>SUM(P143:P146)</f>
        <v>0</v>
      </c>
      <c r="R142" s="125">
        <f>SUM(R143:R146)</f>
        <v>0.68149999999999999</v>
      </c>
      <c r="T142" s="126">
        <f>SUM(T143:T146)</f>
        <v>0</v>
      </c>
      <c r="AR142" s="120" t="s">
        <v>21</v>
      </c>
      <c r="AT142" s="127" t="s">
        <v>81</v>
      </c>
      <c r="AU142" s="127" t="s">
        <v>21</v>
      </c>
      <c r="AY142" s="120" t="s">
        <v>137</v>
      </c>
      <c r="BK142" s="128">
        <f>SUM(BK143:BK146)</f>
        <v>29800</v>
      </c>
    </row>
    <row r="143" spans="2:65" s="1" customFormat="1" ht="24.15" customHeight="1">
      <c r="B143" s="31"/>
      <c r="C143" s="129" t="s">
        <v>203</v>
      </c>
      <c r="D143" s="129" t="s">
        <v>138</v>
      </c>
      <c r="E143" s="130" t="s">
        <v>261</v>
      </c>
      <c r="F143" s="131" t="s">
        <v>262</v>
      </c>
      <c r="G143" s="132" t="s">
        <v>179</v>
      </c>
      <c r="H143" s="133">
        <v>1450</v>
      </c>
      <c r="I143" s="134">
        <v>14</v>
      </c>
      <c r="J143" s="135">
        <f>ROUND(I143*H143,2)</f>
        <v>20300</v>
      </c>
      <c r="K143" s="131" t="s">
        <v>142</v>
      </c>
      <c r="L143" s="31"/>
      <c r="M143" s="136" t="s">
        <v>1</v>
      </c>
      <c r="N143" s="137" t="s">
        <v>47</v>
      </c>
      <c r="P143" s="138">
        <f>O143*H143</f>
        <v>0</v>
      </c>
      <c r="Q143" s="138">
        <v>4.6999999999999999E-4</v>
      </c>
      <c r="R143" s="138">
        <f>Q143*H143</f>
        <v>0.68149999999999999</v>
      </c>
      <c r="S143" s="138">
        <v>0</v>
      </c>
      <c r="T143" s="139">
        <f>S143*H143</f>
        <v>0</v>
      </c>
      <c r="AR143" s="140" t="s">
        <v>136</v>
      </c>
      <c r="AT143" s="140" t="s">
        <v>138</v>
      </c>
      <c r="AU143" s="140" t="s">
        <v>90</v>
      </c>
      <c r="AY143" s="16" t="s">
        <v>137</v>
      </c>
      <c r="BE143" s="141">
        <f>IF(N143="základní",J143,0)</f>
        <v>20300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21</v>
      </c>
      <c r="BK143" s="141">
        <f>ROUND(I143*H143,2)</f>
        <v>20300</v>
      </c>
      <c r="BL143" s="16" t="s">
        <v>136</v>
      </c>
      <c r="BM143" s="140" t="s">
        <v>263</v>
      </c>
    </row>
    <row r="144" spans="2:65" s="12" customFormat="1">
      <c r="B144" s="157"/>
      <c r="D144" s="142" t="s">
        <v>181</v>
      </c>
      <c r="E144" s="158" t="s">
        <v>1</v>
      </c>
      <c r="F144" s="159" t="s">
        <v>264</v>
      </c>
      <c r="H144" s="160">
        <v>1450</v>
      </c>
      <c r="I144" s="161"/>
      <c r="L144" s="157"/>
      <c r="M144" s="162"/>
      <c r="T144" s="163"/>
      <c r="AT144" s="158" t="s">
        <v>181</v>
      </c>
      <c r="AU144" s="158" t="s">
        <v>90</v>
      </c>
      <c r="AV144" s="12" t="s">
        <v>90</v>
      </c>
      <c r="AW144" s="12" t="s">
        <v>37</v>
      </c>
      <c r="AX144" s="12" t="s">
        <v>82</v>
      </c>
      <c r="AY144" s="158" t="s">
        <v>137</v>
      </c>
    </row>
    <row r="145" spans="2:65" s="13" customFormat="1">
      <c r="B145" s="164"/>
      <c r="D145" s="142" t="s">
        <v>181</v>
      </c>
      <c r="E145" s="165" t="s">
        <v>1</v>
      </c>
      <c r="F145" s="166" t="s">
        <v>183</v>
      </c>
      <c r="H145" s="167">
        <v>1450</v>
      </c>
      <c r="I145" s="168"/>
      <c r="L145" s="164"/>
      <c r="M145" s="169"/>
      <c r="T145" s="170"/>
      <c r="AT145" s="165" t="s">
        <v>181</v>
      </c>
      <c r="AU145" s="165" t="s">
        <v>90</v>
      </c>
      <c r="AV145" s="13" t="s">
        <v>136</v>
      </c>
      <c r="AW145" s="13" t="s">
        <v>37</v>
      </c>
      <c r="AX145" s="13" t="s">
        <v>21</v>
      </c>
      <c r="AY145" s="165" t="s">
        <v>137</v>
      </c>
    </row>
    <row r="146" spans="2:65" s="1" customFormat="1" ht="16.5" customHeight="1">
      <c r="B146" s="31"/>
      <c r="C146" s="129" t="s">
        <v>208</v>
      </c>
      <c r="D146" s="129" t="s">
        <v>138</v>
      </c>
      <c r="E146" s="130" t="s">
        <v>265</v>
      </c>
      <c r="F146" s="131" t="s">
        <v>266</v>
      </c>
      <c r="G146" s="132" t="s">
        <v>267</v>
      </c>
      <c r="H146" s="133">
        <v>5</v>
      </c>
      <c r="I146" s="134">
        <v>1900</v>
      </c>
      <c r="J146" s="135">
        <f>ROUND(I146*H146,2)</f>
        <v>9500</v>
      </c>
      <c r="K146" s="131" t="s">
        <v>156</v>
      </c>
      <c r="L146" s="31"/>
      <c r="M146" s="136" t="s">
        <v>1</v>
      </c>
      <c r="N146" s="137" t="s">
        <v>47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136</v>
      </c>
      <c r="AT146" s="140" t="s">
        <v>138</v>
      </c>
      <c r="AU146" s="140" t="s">
        <v>90</v>
      </c>
      <c r="AY146" s="16" t="s">
        <v>137</v>
      </c>
      <c r="BE146" s="141">
        <f>IF(N146="základní",J146,0)</f>
        <v>9500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21</v>
      </c>
      <c r="BK146" s="141">
        <f>ROUND(I146*H146,2)</f>
        <v>9500</v>
      </c>
      <c r="BL146" s="16" t="s">
        <v>136</v>
      </c>
      <c r="BM146" s="140" t="s">
        <v>268</v>
      </c>
    </row>
    <row r="147" spans="2:65" s="10" customFormat="1" ht="22.95" customHeight="1">
      <c r="B147" s="119"/>
      <c r="D147" s="120" t="s">
        <v>81</v>
      </c>
      <c r="E147" s="155" t="s">
        <v>241</v>
      </c>
      <c r="F147" s="155" t="s">
        <v>242</v>
      </c>
      <c r="I147" s="122"/>
      <c r="J147" s="156">
        <f>BK147</f>
        <v>2002.36</v>
      </c>
      <c r="L147" s="119"/>
      <c r="M147" s="124"/>
      <c r="P147" s="125">
        <f>P148</f>
        <v>0</v>
      </c>
      <c r="R147" s="125">
        <f>R148</f>
        <v>0</v>
      </c>
      <c r="T147" s="126">
        <f>T148</f>
        <v>0</v>
      </c>
      <c r="AR147" s="120" t="s">
        <v>21</v>
      </c>
      <c r="AT147" s="127" t="s">
        <v>81</v>
      </c>
      <c r="AU147" s="127" t="s">
        <v>21</v>
      </c>
      <c r="AY147" s="120" t="s">
        <v>137</v>
      </c>
      <c r="BK147" s="128">
        <f>BK148</f>
        <v>2002.36</v>
      </c>
    </row>
    <row r="148" spans="2:65" s="1" customFormat="1" ht="33" customHeight="1">
      <c r="B148" s="31"/>
      <c r="C148" s="129" t="s">
        <v>213</v>
      </c>
      <c r="D148" s="129" t="s">
        <v>138</v>
      </c>
      <c r="E148" s="130" t="s">
        <v>244</v>
      </c>
      <c r="F148" s="131" t="s">
        <v>245</v>
      </c>
      <c r="G148" s="132" t="s">
        <v>227</v>
      </c>
      <c r="H148" s="133">
        <v>1001.182</v>
      </c>
      <c r="I148" s="134">
        <v>2</v>
      </c>
      <c r="J148" s="135">
        <f>ROUND(I148*H148,2)</f>
        <v>2002.36</v>
      </c>
      <c r="K148" s="131" t="s">
        <v>142</v>
      </c>
      <c r="L148" s="31"/>
      <c r="M148" s="146" t="s">
        <v>1</v>
      </c>
      <c r="N148" s="147" t="s">
        <v>47</v>
      </c>
      <c r="O148" s="148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AR148" s="140" t="s">
        <v>136</v>
      </c>
      <c r="AT148" s="140" t="s">
        <v>138</v>
      </c>
      <c r="AU148" s="140" t="s">
        <v>90</v>
      </c>
      <c r="AY148" s="16" t="s">
        <v>137</v>
      </c>
      <c r="BE148" s="141">
        <f>IF(N148="základní",J148,0)</f>
        <v>2002.36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6" t="s">
        <v>21</v>
      </c>
      <c r="BK148" s="141">
        <f>ROUND(I148*H148,2)</f>
        <v>2002.36</v>
      </c>
      <c r="BL148" s="16" t="s">
        <v>136</v>
      </c>
      <c r="BM148" s="140" t="s">
        <v>269</v>
      </c>
    </row>
    <row r="149" spans="2:65" s="1" customFormat="1" ht="6.9" customHeight="1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31"/>
    </row>
  </sheetData>
  <sheetProtection algorithmName="SHA-512" hashValue="fxNnAZ0QtryS8feNOzg5fBN2j0SjkhIzdy7Zr6NlASAgyIRYIdbDVurvqedFCvL+XSUj82oE+/vKu7O8MdhB4w==" saltValue="ywj1MyAhK+tE+dlS17IDEifUGxZR7mL/qN/rzgw41/BLhmlJkBjUyYqwhCdg7xsP7PlJWvdGkHWrM8rGH8MZhQ==" spinCount="100000" sheet="1" objects="1" scenarios="1" formatColumns="0" formatRows="0" autoFilter="0"/>
  <autoFilter ref="C124:K14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4"/>
  <sheetViews>
    <sheetView showGridLines="0" topLeftCell="A178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ht="12" customHeight="1">
      <c r="B8" s="19"/>
      <c r="D8" s="26" t="s">
        <v>112</v>
      </c>
      <c r="L8" s="19"/>
    </row>
    <row r="9" spans="2:46" s="1" customFormat="1" ht="16.5" customHeight="1">
      <c r="B9" s="31"/>
      <c r="E9" s="230" t="s">
        <v>166</v>
      </c>
      <c r="F9" s="229"/>
      <c r="G9" s="229"/>
      <c r="H9" s="229"/>
      <c r="L9" s="31"/>
    </row>
    <row r="10" spans="2:46" s="1" customFormat="1" ht="12" customHeight="1">
      <c r="B10" s="31"/>
      <c r="D10" s="26" t="s">
        <v>167</v>
      </c>
      <c r="L10" s="31"/>
    </row>
    <row r="11" spans="2:46" s="1" customFormat="1" ht="16.5" customHeight="1">
      <c r="B11" s="31"/>
      <c r="E11" s="200" t="s">
        <v>270</v>
      </c>
      <c r="F11" s="229"/>
      <c r="G11" s="229"/>
      <c r="H11" s="229"/>
      <c r="L11" s="31"/>
    </row>
    <row r="12" spans="2:46" s="1" customFormat="1">
      <c r="B12" s="31"/>
      <c r="L12" s="31"/>
    </row>
    <row r="13" spans="2:46" s="1" customFormat="1" ht="12" customHeight="1">
      <c r="B13" s="31"/>
      <c r="D13" s="26" t="s">
        <v>19</v>
      </c>
      <c r="F13" s="24" t="s">
        <v>1</v>
      </c>
      <c r="I13" s="26" t="s">
        <v>20</v>
      </c>
      <c r="J13" s="24" t="s">
        <v>1</v>
      </c>
      <c r="L13" s="31"/>
    </row>
    <row r="14" spans="2:46" s="1" customFormat="1" ht="12" customHeight="1">
      <c r="B14" s="31"/>
      <c r="D14" s="26" t="s">
        <v>22</v>
      </c>
      <c r="F14" s="24" t="s">
        <v>23</v>
      </c>
      <c r="I14" s="26" t="s">
        <v>24</v>
      </c>
      <c r="J14" s="51" t="str">
        <f>'Rekapitulace stavby'!AN8</f>
        <v>5. 4. 2023</v>
      </c>
      <c r="L14" s="31"/>
    </row>
    <row r="15" spans="2:46" s="1" customFormat="1" ht="10.95" customHeight="1">
      <c r="B15" s="31"/>
      <c r="L15" s="31"/>
    </row>
    <row r="16" spans="2:46" s="1" customFormat="1" ht="12" customHeight="1">
      <c r="B16" s="31"/>
      <c r="D16" s="26" t="s">
        <v>28</v>
      </c>
      <c r="I16" s="26" t="s">
        <v>29</v>
      </c>
      <c r="J16" s="24" t="s">
        <v>30</v>
      </c>
      <c r="L16" s="31"/>
    </row>
    <row r="17" spans="2:12" s="1" customFormat="1" ht="18" customHeight="1">
      <c r="B17" s="31"/>
      <c r="E17" s="24" t="s">
        <v>31</v>
      </c>
      <c r="I17" s="26" t="s">
        <v>32</v>
      </c>
      <c r="J17" s="24" t="s">
        <v>33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34</v>
      </c>
      <c r="I19" s="26" t="s">
        <v>29</v>
      </c>
      <c r="J19" s="27" t="str">
        <f>'Rekapitulace stavby'!AN13</f>
        <v>026 57 392</v>
      </c>
      <c r="L19" s="31"/>
    </row>
    <row r="20" spans="2:12" s="1" customFormat="1" ht="18" customHeight="1">
      <c r="B20" s="31"/>
      <c r="E20" s="232" t="str">
        <f>'Rekapitulace stavby'!E14</f>
        <v>BERKASTAV s.r.o.</v>
      </c>
      <c r="F20" s="222"/>
      <c r="G20" s="222"/>
      <c r="H20" s="222"/>
      <c r="I20" s="26" t="s">
        <v>32</v>
      </c>
      <c r="J20" s="27" t="str">
        <f>'Rekapitulace stavby'!AN14</f>
        <v>CZ02657392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35</v>
      </c>
      <c r="I22" s="26" t="s">
        <v>29</v>
      </c>
      <c r="J22" s="24" t="s">
        <v>36</v>
      </c>
      <c r="L22" s="31"/>
    </row>
    <row r="23" spans="2:12" s="1" customFormat="1" ht="18" customHeight="1">
      <c r="B23" s="31"/>
      <c r="E23" s="24" t="s">
        <v>38</v>
      </c>
      <c r="I23" s="26" t="s">
        <v>32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39</v>
      </c>
      <c r="I25" s="26" t="s">
        <v>29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32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41</v>
      </c>
      <c r="L28" s="31"/>
    </row>
    <row r="29" spans="2:12" s="7" customFormat="1" ht="16.5" customHeight="1">
      <c r="B29" s="93"/>
      <c r="E29" s="226" t="s">
        <v>1</v>
      </c>
      <c r="F29" s="226"/>
      <c r="G29" s="226"/>
      <c r="H29" s="226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42</v>
      </c>
      <c r="J32" s="65">
        <f>ROUND(J125, 2)</f>
        <v>129321.82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44</v>
      </c>
      <c r="I34" s="34" t="s">
        <v>43</v>
      </c>
      <c r="J34" s="34" t="s">
        <v>45</v>
      </c>
      <c r="L34" s="31"/>
    </row>
    <row r="35" spans="2:12" s="1" customFormat="1" ht="14.4" customHeight="1">
      <c r="B35" s="31"/>
      <c r="D35" s="54" t="s">
        <v>46</v>
      </c>
      <c r="E35" s="26" t="s">
        <v>47</v>
      </c>
      <c r="F35" s="85">
        <f>ROUND((SUM(BE125:BE183)),  2)</f>
        <v>129321.82</v>
      </c>
      <c r="I35" s="95">
        <v>0.21</v>
      </c>
      <c r="J35" s="85">
        <f>ROUND(((SUM(BE125:BE183))*I35),  2)</f>
        <v>27157.58</v>
      </c>
      <c r="L35" s="31"/>
    </row>
    <row r="36" spans="2:12" s="1" customFormat="1" ht="14.4" customHeight="1">
      <c r="B36" s="31"/>
      <c r="E36" s="26" t="s">
        <v>48</v>
      </c>
      <c r="F36" s="85">
        <f>ROUND((SUM(BF125:BF183)),  2)</f>
        <v>0</v>
      </c>
      <c r="I36" s="95">
        <v>0.15</v>
      </c>
      <c r="J36" s="85">
        <f>ROUND(((SUM(BF125:BF183))*I36),  2)</f>
        <v>0</v>
      </c>
      <c r="L36" s="31"/>
    </row>
    <row r="37" spans="2:12" s="1" customFormat="1" ht="14.4" hidden="1" customHeight="1">
      <c r="B37" s="31"/>
      <c r="E37" s="26" t="s">
        <v>49</v>
      </c>
      <c r="F37" s="85">
        <f>ROUND((SUM(BG125:BG183)),  2)</f>
        <v>0</v>
      </c>
      <c r="I37" s="95">
        <v>0.21</v>
      </c>
      <c r="J37" s="85">
        <f>0</f>
        <v>0</v>
      </c>
      <c r="L37" s="31"/>
    </row>
    <row r="38" spans="2:12" s="1" customFormat="1" ht="14.4" hidden="1" customHeight="1">
      <c r="B38" s="31"/>
      <c r="E38" s="26" t="s">
        <v>50</v>
      </c>
      <c r="F38" s="85">
        <f>ROUND((SUM(BH125:BH183)),  2)</f>
        <v>0</v>
      </c>
      <c r="I38" s="95">
        <v>0.15</v>
      </c>
      <c r="J38" s="85">
        <f>0</f>
        <v>0</v>
      </c>
      <c r="L38" s="31"/>
    </row>
    <row r="39" spans="2:12" s="1" customFormat="1" ht="14.4" hidden="1" customHeight="1">
      <c r="B39" s="31"/>
      <c r="E39" s="26" t="s">
        <v>51</v>
      </c>
      <c r="F39" s="85">
        <f>ROUND((SUM(BI125:BI183)),  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52</v>
      </c>
      <c r="E41" s="56"/>
      <c r="F41" s="56"/>
      <c r="G41" s="98" t="s">
        <v>53</v>
      </c>
      <c r="H41" s="99" t="s">
        <v>54</v>
      </c>
      <c r="I41" s="56"/>
      <c r="J41" s="100">
        <f>SUM(J32:J39)</f>
        <v>156479.40000000002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114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12" ht="12" customHeight="1">
      <c r="B86" s="19"/>
      <c r="C86" s="26" t="s">
        <v>112</v>
      </c>
      <c r="L86" s="19"/>
    </row>
    <row r="87" spans="2:12" s="1" customFormat="1" ht="16.5" customHeight="1">
      <c r="B87" s="31"/>
      <c r="E87" s="230" t="s">
        <v>166</v>
      </c>
      <c r="F87" s="229"/>
      <c r="G87" s="229"/>
      <c r="H87" s="229"/>
      <c r="L87" s="31"/>
    </row>
    <row r="88" spans="2:12" s="1" customFormat="1" ht="12" customHeight="1">
      <c r="B88" s="31"/>
      <c r="C88" s="26" t="s">
        <v>167</v>
      </c>
      <c r="L88" s="31"/>
    </row>
    <row r="89" spans="2:12" s="1" customFormat="1" ht="16.5" customHeight="1">
      <c r="B89" s="31"/>
      <c r="E89" s="200" t="str">
        <f>E11</f>
        <v>1.3 - Propustky</v>
      </c>
      <c r="F89" s="229"/>
      <c r="G89" s="229"/>
      <c r="H89" s="229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22</v>
      </c>
      <c r="F91" s="24" t="str">
        <f>F14</f>
        <v>Zlaté Hory</v>
      </c>
      <c r="I91" s="26" t="s">
        <v>24</v>
      </c>
      <c r="J91" s="51" t="str">
        <f>IF(J14="","",J14)</f>
        <v>5. 4. 2023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28</v>
      </c>
      <c r="F93" s="24" t="str">
        <f>E17</f>
        <v>Město Zlaté Hory</v>
      </c>
      <c r="I93" s="26" t="s">
        <v>35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34</v>
      </c>
      <c r="F94" s="24" t="str">
        <f>IF(E20="","",E20)</f>
        <v>BERKASTAV s.r.o.</v>
      </c>
      <c r="I94" s="26" t="s">
        <v>39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115</v>
      </c>
      <c r="D96" s="96"/>
      <c r="E96" s="96"/>
      <c r="F96" s="96"/>
      <c r="G96" s="96"/>
      <c r="H96" s="96"/>
      <c r="I96" s="96"/>
      <c r="J96" s="105" t="s">
        <v>116</v>
      </c>
      <c r="K96" s="96"/>
      <c r="L96" s="31"/>
    </row>
    <row r="97" spans="2:47" s="1" customFormat="1" ht="10.35" customHeight="1">
      <c r="B97" s="31"/>
      <c r="L97" s="31"/>
    </row>
    <row r="98" spans="2:47" s="1" customFormat="1" ht="22.95" customHeight="1">
      <c r="B98" s="31"/>
      <c r="C98" s="106" t="s">
        <v>117</v>
      </c>
      <c r="J98" s="65">
        <f>J125</f>
        <v>129321.82</v>
      </c>
      <c r="L98" s="31"/>
      <c r="AU98" s="16" t="s">
        <v>118</v>
      </c>
    </row>
    <row r="99" spans="2:47" s="8" customFormat="1" ht="24.9" customHeight="1">
      <c r="B99" s="107"/>
      <c r="D99" s="108" t="s">
        <v>169</v>
      </c>
      <c r="E99" s="109"/>
      <c r="F99" s="109"/>
      <c r="G99" s="109"/>
      <c r="H99" s="109"/>
      <c r="I99" s="109"/>
      <c r="J99" s="110">
        <f>J126</f>
        <v>129321.82</v>
      </c>
      <c r="L99" s="107"/>
    </row>
    <row r="100" spans="2:47" s="11" customFormat="1" ht="19.95" customHeight="1">
      <c r="B100" s="151"/>
      <c r="D100" s="152" t="s">
        <v>170</v>
      </c>
      <c r="E100" s="153"/>
      <c r="F100" s="153"/>
      <c r="G100" s="153"/>
      <c r="H100" s="153"/>
      <c r="I100" s="153"/>
      <c r="J100" s="154">
        <f>J127</f>
        <v>25140.21</v>
      </c>
      <c r="L100" s="151"/>
    </row>
    <row r="101" spans="2:47" s="11" customFormat="1" ht="19.95" customHeight="1">
      <c r="B101" s="151"/>
      <c r="D101" s="152" t="s">
        <v>271</v>
      </c>
      <c r="E101" s="153"/>
      <c r="F101" s="153"/>
      <c r="G101" s="153"/>
      <c r="H101" s="153"/>
      <c r="I101" s="153"/>
      <c r="J101" s="154">
        <f>J160</f>
        <v>1501.08</v>
      </c>
      <c r="L101" s="151"/>
    </row>
    <row r="102" spans="2:47" s="11" customFormat="1" ht="19.95" customHeight="1">
      <c r="B102" s="151"/>
      <c r="D102" s="152" t="s">
        <v>248</v>
      </c>
      <c r="E102" s="153"/>
      <c r="F102" s="153"/>
      <c r="G102" s="153"/>
      <c r="H102" s="153"/>
      <c r="I102" s="153"/>
      <c r="J102" s="154">
        <f>J165</f>
        <v>92226</v>
      </c>
      <c r="L102" s="151"/>
    </row>
    <row r="103" spans="2:47" s="11" customFormat="1" ht="19.95" customHeight="1">
      <c r="B103" s="151"/>
      <c r="D103" s="152" t="s">
        <v>173</v>
      </c>
      <c r="E103" s="153"/>
      <c r="F103" s="153"/>
      <c r="G103" s="153"/>
      <c r="H103" s="153"/>
      <c r="I103" s="153"/>
      <c r="J103" s="154">
        <f>J182</f>
        <v>10454.530000000001</v>
      </c>
      <c r="L103" s="151"/>
    </row>
    <row r="104" spans="2:47" s="1" customFormat="1" ht="21.75" customHeight="1">
      <c r="B104" s="31"/>
      <c r="L104" s="31"/>
    </row>
    <row r="105" spans="2:47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47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47" s="1" customFormat="1" ht="24.9" customHeight="1">
      <c r="B110" s="31"/>
      <c r="C110" s="20" t="s">
        <v>121</v>
      </c>
      <c r="L110" s="31"/>
    </row>
    <row r="111" spans="2:47" s="1" customFormat="1" ht="6.9" customHeight="1">
      <c r="B111" s="31"/>
      <c r="L111" s="31"/>
    </row>
    <row r="112" spans="2:47" s="1" customFormat="1" ht="12" customHeight="1">
      <c r="B112" s="31"/>
      <c r="C112" s="26" t="s">
        <v>16</v>
      </c>
      <c r="L112" s="31"/>
    </row>
    <row r="113" spans="2:65" s="1" customFormat="1" ht="16.5" customHeight="1">
      <c r="B113" s="31"/>
      <c r="E113" s="230" t="str">
        <f>E7</f>
        <v>Rekonstrukce lesní cesty Zlaté Hory - Rožmitál</v>
      </c>
      <c r="F113" s="231"/>
      <c r="G113" s="231"/>
      <c r="H113" s="231"/>
      <c r="L113" s="31"/>
    </row>
    <row r="114" spans="2:65" ht="12" customHeight="1">
      <c r="B114" s="19"/>
      <c r="C114" s="26" t="s">
        <v>112</v>
      </c>
      <c r="L114" s="19"/>
    </row>
    <row r="115" spans="2:65" s="1" customFormat="1" ht="16.5" customHeight="1">
      <c r="B115" s="31"/>
      <c r="E115" s="230" t="s">
        <v>166</v>
      </c>
      <c r="F115" s="229"/>
      <c r="G115" s="229"/>
      <c r="H115" s="229"/>
      <c r="L115" s="31"/>
    </row>
    <row r="116" spans="2:65" s="1" customFormat="1" ht="12" customHeight="1">
      <c r="B116" s="31"/>
      <c r="C116" s="26" t="s">
        <v>167</v>
      </c>
      <c r="L116" s="31"/>
    </row>
    <row r="117" spans="2:65" s="1" customFormat="1" ht="16.5" customHeight="1">
      <c r="B117" s="31"/>
      <c r="E117" s="200" t="str">
        <f>E11</f>
        <v>1.3 - Propustky</v>
      </c>
      <c r="F117" s="229"/>
      <c r="G117" s="229"/>
      <c r="H117" s="229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22</v>
      </c>
      <c r="F119" s="24" t="str">
        <f>F14</f>
        <v>Zlaté Hory</v>
      </c>
      <c r="I119" s="26" t="s">
        <v>24</v>
      </c>
      <c r="J119" s="51" t="str">
        <f>IF(J14="","",J14)</f>
        <v>5. 4. 2023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28</v>
      </c>
      <c r="F121" s="24" t="str">
        <f>E17</f>
        <v>Město Zlaté Hory</v>
      </c>
      <c r="I121" s="26" t="s">
        <v>35</v>
      </c>
      <c r="J121" s="29" t="str">
        <f>E23</f>
        <v>Ing. Miroslav Knápek</v>
      </c>
      <c r="L121" s="31"/>
    </row>
    <row r="122" spans="2:65" s="1" customFormat="1" ht="15.15" customHeight="1">
      <c r="B122" s="31"/>
      <c r="C122" s="26" t="s">
        <v>34</v>
      </c>
      <c r="F122" s="24" t="str">
        <f>IF(E20="","",E20)</f>
        <v>BERKASTAV s.r.o.</v>
      </c>
      <c r="I122" s="26" t="s">
        <v>39</v>
      </c>
      <c r="J122" s="29" t="str">
        <f>E26</f>
        <v xml:space="preserve"> </v>
      </c>
      <c r="L122" s="31"/>
    </row>
    <row r="123" spans="2:65" s="1" customFormat="1" ht="10.35" customHeight="1">
      <c r="B123" s="31"/>
      <c r="L123" s="31"/>
    </row>
    <row r="124" spans="2:65" s="9" customFormat="1" ht="29.25" customHeight="1">
      <c r="B124" s="111"/>
      <c r="C124" s="112" t="s">
        <v>122</v>
      </c>
      <c r="D124" s="113" t="s">
        <v>67</v>
      </c>
      <c r="E124" s="113" t="s">
        <v>63</v>
      </c>
      <c r="F124" s="113" t="s">
        <v>64</v>
      </c>
      <c r="G124" s="113" t="s">
        <v>123</v>
      </c>
      <c r="H124" s="113" t="s">
        <v>124</v>
      </c>
      <c r="I124" s="113" t="s">
        <v>125</v>
      </c>
      <c r="J124" s="113" t="s">
        <v>116</v>
      </c>
      <c r="K124" s="114" t="s">
        <v>126</v>
      </c>
      <c r="L124" s="111"/>
      <c r="M124" s="58" t="s">
        <v>1</v>
      </c>
      <c r="N124" s="59" t="s">
        <v>46</v>
      </c>
      <c r="O124" s="59" t="s">
        <v>127</v>
      </c>
      <c r="P124" s="59" t="s">
        <v>128</v>
      </c>
      <c r="Q124" s="59" t="s">
        <v>129</v>
      </c>
      <c r="R124" s="59" t="s">
        <v>130</v>
      </c>
      <c r="S124" s="59" t="s">
        <v>131</v>
      </c>
      <c r="T124" s="60" t="s">
        <v>132</v>
      </c>
    </row>
    <row r="125" spans="2:65" s="1" customFormat="1" ht="22.95" customHeight="1">
      <c r="B125" s="31"/>
      <c r="C125" s="63" t="s">
        <v>133</v>
      </c>
      <c r="J125" s="115">
        <f>BK125</f>
        <v>129321.82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40.837690000000002</v>
      </c>
      <c r="S125" s="52"/>
      <c r="T125" s="117">
        <f>T126</f>
        <v>0</v>
      </c>
      <c r="AT125" s="16" t="s">
        <v>81</v>
      </c>
      <c r="AU125" s="16" t="s">
        <v>118</v>
      </c>
      <c r="BK125" s="118">
        <f>BK126</f>
        <v>129321.82</v>
      </c>
    </row>
    <row r="126" spans="2:65" s="10" customFormat="1" ht="25.95" customHeight="1">
      <c r="B126" s="119"/>
      <c r="D126" s="120" t="s">
        <v>81</v>
      </c>
      <c r="E126" s="121" t="s">
        <v>174</v>
      </c>
      <c r="F126" s="121" t="s">
        <v>175</v>
      </c>
      <c r="I126" s="122"/>
      <c r="J126" s="123">
        <f>BK126</f>
        <v>129321.82</v>
      </c>
      <c r="L126" s="119"/>
      <c r="M126" s="124"/>
      <c r="P126" s="125">
        <f>P127+P160+P165+P182</f>
        <v>0</v>
      </c>
      <c r="R126" s="125">
        <f>R127+R160+R165+R182</f>
        <v>40.837690000000002</v>
      </c>
      <c r="T126" s="126">
        <f>T127+T160+T165+T182</f>
        <v>0</v>
      </c>
      <c r="AR126" s="120" t="s">
        <v>21</v>
      </c>
      <c r="AT126" s="127" t="s">
        <v>81</v>
      </c>
      <c r="AU126" s="127" t="s">
        <v>82</v>
      </c>
      <c r="AY126" s="120" t="s">
        <v>137</v>
      </c>
      <c r="BK126" s="128">
        <f>BK127+BK160+BK165+BK182</f>
        <v>129321.82</v>
      </c>
    </row>
    <row r="127" spans="2:65" s="10" customFormat="1" ht="22.95" customHeight="1">
      <c r="B127" s="119"/>
      <c r="D127" s="120" t="s">
        <v>81</v>
      </c>
      <c r="E127" s="155" t="s">
        <v>21</v>
      </c>
      <c r="F127" s="155" t="s">
        <v>176</v>
      </c>
      <c r="I127" s="122"/>
      <c r="J127" s="156">
        <f>BK127</f>
        <v>25140.21</v>
      </c>
      <c r="L127" s="119"/>
      <c r="M127" s="124"/>
      <c r="P127" s="125">
        <f>SUM(P128:P159)</f>
        <v>0</v>
      </c>
      <c r="R127" s="125">
        <f>SUM(R128:R159)</f>
        <v>7.9288400000000001</v>
      </c>
      <c r="T127" s="126">
        <f>SUM(T128:T159)</f>
        <v>0</v>
      </c>
      <c r="AR127" s="120" t="s">
        <v>21</v>
      </c>
      <c r="AT127" s="127" t="s">
        <v>81</v>
      </c>
      <c r="AU127" s="127" t="s">
        <v>21</v>
      </c>
      <c r="AY127" s="120" t="s">
        <v>137</v>
      </c>
      <c r="BK127" s="128">
        <f>SUM(BK128:BK159)</f>
        <v>25140.21</v>
      </c>
    </row>
    <row r="128" spans="2:65" s="1" customFormat="1" ht="16.5" customHeight="1">
      <c r="B128" s="31"/>
      <c r="C128" s="129" t="s">
        <v>21</v>
      </c>
      <c r="D128" s="129" t="s">
        <v>138</v>
      </c>
      <c r="E128" s="130" t="s">
        <v>272</v>
      </c>
      <c r="F128" s="131" t="s">
        <v>273</v>
      </c>
      <c r="G128" s="132" t="s">
        <v>220</v>
      </c>
      <c r="H128" s="133">
        <v>6</v>
      </c>
      <c r="I128" s="134">
        <v>880</v>
      </c>
      <c r="J128" s="135">
        <f>ROUND(I128*H128,2)</f>
        <v>5280</v>
      </c>
      <c r="K128" s="131" t="s">
        <v>142</v>
      </c>
      <c r="L128" s="31"/>
      <c r="M128" s="136" t="s">
        <v>1</v>
      </c>
      <c r="N128" s="137" t="s">
        <v>47</v>
      </c>
      <c r="P128" s="138">
        <f>O128*H128</f>
        <v>0</v>
      </c>
      <c r="Q128" s="138">
        <v>1.7500000000000002E-2</v>
      </c>
      <c r="R128" s="138">
        <f>Q128*H128</f>
        <v>0.10500000000000001</v>
      </c>
      <c r="S128" s="138">
        <v>0</v>
      </c>
      <c r="T128" s="139">
        <f>S128*H128</f>
        <v>0</v>
      </c>
      <c r="AR128" s="140" t="s">
        <v>136</v>
      </c>
      <c r="AT128" s="140" t="s">
        <v>138</v>
      </c>
      <c r="AU128" s="140" t="s">
        <v>90</v>
      </c>
      <c r="AY128" s="16" t="s">
        <v>137</v>
      </c>
      <c r="BE128" s="141">
        <f>IF(N128="základní",J128,0)</f>
        <v>5280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21</v>
      </c>
      <c r="BK128" s="141">
        <f>ROUND(I128*H128,2)</f>
        <v>5280</v>
      </c>
      <c r="BL128" s="16" t="s">
        <v>136</v>
      </c>
      <c r="BM128" s="140" t="s">
        <v>274</v>
      </c>
    </row>
    <row r="129" spans="2:65" s="12" customFormat="1">
      <c r="B129" s="157"/>
      <c r="D129" s="142" t="s">
        <v>181</v>
      </c>
      <c r="E129" s="158" t="s">
        <v>1</v>
      </c>
      <c r="F129" s="159" t="s">
        <v>275</v>
      </c>
      <c r="H129" s="160">
        <v>6</v>
      </c>
      <c r="I129" s="161"/>
      <c r="L129" s="157"/>
      <c r="M129" s="162"/>
      <c r="T129" s="163"/>
      <c r="AT129" s="158" t="s">
        <v>181</v>
      </c>
      <c r="AU129" s="158" t="s">
        <v>90</v>
      </c>
      <c r="AV129" s="12" t="s">
        <v>90</v>
      </c>
      <c r="AW129" s="12" t="s">
        <v>37</v>
      </c>
      <c r="AX129" s="12" t="s">
        <v>82</v>
      </c>
      <c r="AY129" s="158" t="s">
        <v>137</v>
      </c>
    </row>
    <row r="130" spans="2:65" s="13" customFormat="1">
      <c r="B130" s="164"/>
      <c r="D130" s="142" t="s">
        <v>181</v>
      </c>
      <c r="E130" s="165" t="s">
        <v>1</v>
      </c>
      <c r="F130" s="166" t="s">
        <v>183</v>
      </c>
      <c r="H130" s="167">
        <v>6</v>
      </c>
      <c r="I130" s="168"/>
      <c r="L130" s="164"/>
      <c r="M130" s="169"/>
      <c r="T130" s="170"/>
      <c r="AT130" s="165" t="s">
        <v>181</v>
      </c>
      <c r="AU130" s="165" t="s">
        <v>90</v>
      </c>
      <c r="AV130" s="13" t="s">
        <v>136</v>
      </c>
      <c r="AW130" s="13" t="s">
        <v>37</v>
      </c>
      <c r="AX130" s="13" t="s">
        <v>21</v>
      </c>
      <c r="AY130" s="165" t="s">
        <v>137</v>
      </c>
    </row>
    <row r="131" spans="2:65" s="1" customFormat="1" ht="24.15" customHeight="1">
      <c r="B131" s="31"/>
      <c r="C131" s="129" t="s">
        <v>90</v>
      </c>
      <c r="D131" s="129" t="s">
        <v>138</v>
      </c>
      <c r="E131" s="130" t="s">
        <v>276</v>
      </c>
      <c r="F131" s="131" t="s">
        <v>277</v>
      </c>
      <c r="G131" s="132" t="s">
        <v>179</v>
      </c>
      <c r="H131" s="133">
        <v>6</v>
      </c>
      <c r="I131" s="134">
        <v>226</v>
      </c>
      <c r="J131" s="135">
        <f>ROUND(I131*H131,2)</f>
        <v>1356</v>
      </c>
      <c r="K131" s="131" t="s">
        <v>142</v>
      </c>
      <c r="L131" s="31"/>
      <c r="M131" s="136" t="s">
        <v>1</v>
      </c>
      <c r="N131" s="137" t="s">
        <v>47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136</v>
      </c>
      <c r="AT131" s="140" t="s">
        <v>138</v>
      </c>
      <c r="AU131" s="140" t="s">
        <v>90</v>
      </c>
      <c r="AY131" s="16" t="s">
        <v>137</v>
      </c>
      <c r="BE131" s="141">
        <f>IF(N131="základní",J131,0)</f>
        <v>1356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21</v>
      </c>
      <c r="BK131" s="141">
        <f>ROUND(I131*H131,2)</f>
        <v>1356</v>
      </c>
      <c r="BL131" s="16" t="s">
        <v>136</v>
      </c>
      <c r="BM131" s="140" t="s">
        <v>278</v>
      </c>
    </row>
    <row r="132" spans="2:65" s="12" customFormat="1">
      <c r="B132" s="157"/>
      <c r="D132" s="142" t="s">
        <v>181</v>
      </c>
      <c r="E132" s="158" t="s">
        <v>1</v>
      </c>
      <c r="F132" s="159" t="s">
        <v>279</v>
      </c>
      <c r="H132" s="160">
        <v>6</v>
      </c>
      <c r="I132" s="161"/>
      <c r="L132" s="157"/>
      <c r="M132" s="162"/>
      <c r="T132" s="163"/>
      <c r="AT132" s="158" t="s">
        <v>181</v>
      </c>
      <c r="AU132" s="158" t="s">
        <v>90</v>
      </c>
      <c r="AV132" s="12" t="s">
        <v>90</v>
      </c>
      <c r="AW132" s="12" t="s">
        <v>37</v>
      </c>
      <c r="AX132" s="12" t="s">
        <v>82</v>
      </c>
      <c r="AY132" s="158" t="s">
        <v>137</v>
      </c>
    </row>
    <row r="133" spans="2:65" s="13" customFormat="1">
      <c r="B133" s="164"/>
      <c r="D133" s="142" t="s">
        <v>181</v>
      </c>
      <c r="E133" s="165" t="s">
        <v>1</v>
      </c>
      <c r="F133" s="166" t="s">
        <v>183</v>
      </c>
      <c r="H133" s="167">
        <v>6</v>
      </c>
      <c r="I133" s="168"/>
      <c r="L133" s="164"/>
      <c r="M133" s="169"/>
      <c r="T133" s="170"/>
      <c r="AT133" s="165" t="s">
        <v>181</v>
      </c>
      <c r="AU133" s="165" t="s">
        <v>90</v>
      </c>
      <c r="AV133" s="13" t="s">
        <v>136</v>
      </c>
      <c r="AW133" s="13" t="s">
        <v>37</v>
      </c>
      <c r="AX133" s="13" t="s">
        <v>21</v>
      </c>
      <c r="AY133" s="165" t="s">
        <v>137</v>
      </c>
    </row>
    <row r="134" spans="2:65" s="1" customFormat="1" ht="24.15" customHeight="1">
      <c r="B134" s="31"/>
      <c r="C134" s="129" t="s">
        <v>152</v>
      </c>
      <c r="D134" s="129" t="s">
        <v>138</v>
      </c>
      <c r="E134" s="130" t="s">
        <v>280</v>
      </c>
      <c r="F134" s="131" t="s">
        <v>281</v>
      </c>
      <c r="G134" s="132" t="s">
        <v>179</v>
      </c>
      <c r="H134" s="133">
        <v>6</v>
      </c>
      <c r="I134" s="134">
        <v>488</v>
      </c>
      <c r="J134" s="135">
        <f>ROUND(I134*H134,2)</f>
        <v>2928</v>
      </c>
      <c r="K134" s="131" t="s">
        <v>142</v>
      </c>
      <c r="L134" s="31"/>
      <c r="M134" s="136" t="s">
        <v>1</v>
      </c>
      <c r="N134" s="137" t="s">
        <v>47</v>
      </c>
      <c r="P134" s="138">
        <f>O134*H134</f>
        <v>0</v>
      </c>
      <c r="Q134" s="138">
        <v>6.4000000000000005E-4</v>
      </c>
      <c r="R134" s="138">
        <f>Q134*H134</f>
        <v>3.8400000000000005E-3</v>
      </c>
      <c r="S134" s="138">
        <v>0</v>
      </c>
      <c r="T134" s="139">
        <f>S134*H134</f>
        <v>0</v>
      </c>
      <c r="AR134" s="140" t="s">
        <v>136</v>
      </c>
      <c r="AT134" s="140" t="s">
        <v>138</v>
      </c>
      <c r="AU134" s="140" t="s">
        <v>90</v>
      </c>
      <c r="AY134" s="16" t="s">
        <v>137</v>
      </c>
      <c r="BE134" s="141">
        <f>IF(N134="základní",J134,0)</f>
        <v>2928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21</v>
      </c>
      <c r="BK134" s="141">
        <f>ROUND(I134*H134,2)</f>
        <v>2928</v>
      </c>
      <c r="BL134" s="16" t="s">
        <v>136</v>
      </c>
      <c r="BM134" s="140" t="s">
        <v>282</v>
      </c>
    </row>
    <row r="135" spans="2:65" s="1" customFormat="1" ht="33" customHeight="1">
      <c r="B135" s="31"/>
      <c r="C135" s="129" t="s">
        <v>136</v>
      </c>
      <c r="D135" s="129" t="s">
        <v>138</v>
      </c>
      <c r="E135" s="130" t="s">
        <v>283</v>
      </c>
      <c r="F135" s="131" t="s">
        <v>284</v>
      </c>
      <c r="G135" s="132" t="s">
        <v>186</v>
      </c>
      <c r="H135" s="133">
        <v>21</v>
      </c>
      <c r="I135" s="134">
        <v>439</v>
      </c>
      <c r="J135" s="135">
        <f>ROUND(I135*H135,2)</f>
        <v>9219</v>
      </c>
      <c r="K135" s="131" t="s">
        <v>142</v>
      </c>
      <c r="L135" s="31"/>
      <c r="M135" s="136" t="s">
        <v>1</v>
      </c>
      <c r="N135" s="137" t="s">
        <v>47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136</v>
      </c>
      <c r="AT135" s="140" t="s">
        <v>138</v>
      </c>
      <c r="AU135" s="140" t="s">
        <v>90</v>
      </c>
      <c r="AY135" s="16" t="s">
        <v>137</v>
      </c>
      <c r="BE135" s="141">
        <f>IF(N135="základní",J135,0)</f>
        <v>9219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21</v>
      </c>
      <c r="BK135" s="141">
        <f>ROUND(I135*H135,2)</f>
        <v>9219</v>
      </c>
      <c r="BL135" s="16" t="s">
        <v>136</v>
      </c>
      <c r="BM135" s="140" t="s">
        <v>285</v>
      </c>
    </row>
    <row r="136" spans="2:65" s="12" customFormat="1" ht="20.399999999999999">
      <c r="B136" s="157"/>
      <c r="D136" s="142" t="s">
        <v>181</v>
      </c>
      <c r="E136" s="158" t="s">
        <v>1</v>
      </c>
      <c r="F136" s="159" t="s">
        <v>286</v>
      </c>
      <c r="H136" s="160">
        <v>21</v>
      </c>
      <c r="I136" s="161"/>
      <c r="L136" s="157"/>
      <c r="M136" s="162"/>
      <c r="T136" s="163"/>
      <c r="AT136" s="158" t="s">
        <v>181</v>
      </c>
      <c r="AU136" s="158" t="s">
        <v>90</v>
      </c>
      <c r="AV136" s="12" t="s">
        <v>90</v>
      </c>
      <c r="AW136" s="12" t="s">
        <v>37</v>
      </c>
      <c r="AX136" s="12" t="s">
        <v>82</v>
      </c>
      <c r="AY136" s="158" t="s">
        <v>137</v>
      </c>
    </row>
    <row r="137" spans="2:65" s="13" customFormat="1">
      <c r="B137" s="164"/>
      <c r="D137" s="142" t="s">
        <v>181</v>
      </c>
      <c r="E137" s="165" t="s">
        <v>1</v>
      </c>
      <c r="F137" s="166" t="s">
        <v>183</v>
      </c>
      <c r="H137" s="167">
        <v>21</v>
      </c>
      <c r="I137" s="168"/>
      <c r="L137" s="164"/>
      <c r="M137" s="169"/>
      <c r="T137" s="170"/>
      <c r="AT137" s="165" t="s">
        <v>181</v>
      </c>
      <c r="AU137" s="165" t="s">
        <v>90</v>
      </c>
      <c r="AV137" s="13" t="s">
        <v>136</v>
      </c>
      <c r="AW137" s="13" t="s">
        <v>37</v>
      </c>
      <c r="AX137" s="13" t="s">
        <v>21</v>
      </c>
      <c r="AY137" s="165" t="s">
        <v>137</v>
      </c>
    </row>
    <row r="138" spans="2:65" s="1" customFormat="1" ht="37.950000000000003" customHeight="1">
      <c r="B138" s="31"/>
      <c r="C138" s="129" t="s">
        <v>161</v>
      </c>
      <c r="D138" s="129" t="s">
        <v>138</v>
      </c>
      <c r="E138" s="130" t="s">
        <v>287</v>
      </c>
      <c r="F138" s="131" t="s">
        <v>288</v>
      </c>
      <c r="G138" s="132" t="s">
        <v>186</v>
      </c>
      <c r="H138" s="133">
        <v>13.64</v>
      </c>
      <c r="I138" s="134">
        <v>61</v>
      </c>
      <c r="J138" s="135">
        <f>ROUND(I138*H138,2)</f>
        <v>832.04</v>
      </c>
      <c r="K138" s="131" t="s">
        <v>142</v>
      </c>
      <c r="L138" s="31"/>
      <c r="M138" s="136" t="s">
        <v>1</v>
      </c>
      <c r="N138" s="137" t="s">
        <v>47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136</v>
      </c>
      <c r="AT138" s="140" t="s">
        <v>138</v>
      </c>
      <c r="AU138" s="140" t="s">
        <v>90</v>
      </c>
      <c r="AY138" s="16" t="s">
        <v>137</v>
      </c>
      <c r="BE138" s="141">
        <f>IF(N138="základní",J138,0)</f>
        <v>832.04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6" t="s">
        <v>21</v>
      </c>
      <c r="BK138" s="141">
        <f>ROUND(I138*H138,2)</f>
        <v>832.04</v>
      </c>
      <c r="BL138" s="16" t="s">
        <v>136</v>
      </c>
      <c r="BM138" s="140" t="s">
        <v>289</v>
      </c>
    </row>
    <row r="139" spans="2:65" s="12" customFormat="1">
      <c r="B139" s="157"/>
      <c r="D139" s="142" t="s">
        <v>181</v>
      </c>
      <c r="E139" s="158" t="s">
        <v>1</v>
      </c>
      <c r="F139" s="159" t="s">
        <v>290</v>
      </c>
      <c r="H139" s="160">
        <v>21</v>
      </c>
      <c r="I139" s="161"/>
      <c r="L139" s="157"/>
      <c r="M139" s="162"/>
      <c r="T139" s="163"/>
      <c r="AT139" s="158" t="s">
        <v>181</v>
      </c>
      <c r="AU139" s="158" t="s">
        <v>90</v>
      </c>
      <c r="AV139" s="12" t="s">
        <v>90</v>
      </c>
      <c r="AW139" s="12" t="s">
        <v>37</v>
      </c>
      <c r="AX139" s="12" t="s">
        <v>82</v>
      </c>
      <c r="AY139" s="158" t="s">
        <v>137</v>
      </c>
    </row>
    <row r="140" spans="2:65" s="12" customFormat="1">
      <c r="B140" s="157"/>
      <c r="D140" s="142" t="s">
        <v>181</v>
      </c>
      <c r="E140" s="158" t="s">
        <v>1</v>
      </c>
      <c r="F140" s="159" t="s">
        <v>291</v>
      </c>
      <c r="H140" s="160">
        <v>-7.36</v>
      </c>
      <c r="I140" s="161"/>
      <c r="L140" s="157"/>
      <c r="M140" s="162"/>
      <c r="T140" s="163"/>
      <c r="AT140" s="158" t="s">
        <v>181</v>
      </c>
      <c r="AU140" s="158" t="s">
        <v>90</v>
      </c>
      <c r="AV140" s="12" t="s">
        <v>90</v>
      </c>
      <c r="AW140" s="12" t="s">
        <v>37</v>
      </c>
      <c r="AX140" s="12" t="s">
        <v>82</v>
      </c>
      <c r="AY140" s="158" t="s">
        <v>137</v>
      </c>
    </row>
    <row r="141" spans="2:65" s="13" customFormat="1">
      <c r="B141" s="164"/>
      <c r="D141" s="142" t="s">
        <v>181</v>
      </c>
      <c r="E141" s="165" t="s">
        <v>1</v>
      </c>
      <c r="F141" s="166" t="s">
        <v>183</v>
      </c>
      <c r="H141" s="167">
        <v>13.64</v>
      </c>
      <c r="I141" s="168"/>
      <c r="L141" s="164"/>
      <c r="M141" s="169"/>
      <c r="T141" s="170"/>
      <c r="AT141" s="165" t="s">
        <v>181</v>
      </c>
      <c r="AU141" s="165" t="s">
        <v>90</v>
      </c>
      <c r="AV141" s="13" t="s">
        <v>136</v>
      </c>
      <c r="AW141" s="13" t="s">
        <v>37</v>
      </c>
      <c r="AX141" s="13" t="s">
        <v>21</v>
      </c>
      <c r="AY141" s="165" t="s">
        <v>137</v>
      </c>
    </row>
    <row r="142" spans="2:65" s="1" customFormat="1" ht="24.15" customHeight="1">
      <c r="B142" s="31"/>
      <c r="C142" s="129" t="s">
        <v>203</v>
      </c>
      <c r="D142" s="129" t="s">
        <v>138</v>
      </c>
      <c r="E142" s="130" t="s">
        <v>292</v>
      </c>
      <c r="F142" s="131" t="s">
        <v>293</v>
      </c>
      <c r="G142" s="132" t="s">
        <v>186</v>
      </c>
      <c r="H142" s="133">
        <v>1</v>
      </c>
      <c r="I142" s="134">
        <v>366</v>
      </c>
      <c r="J142" s="135">
        <f>ROUND(I142*H142,2)</f>
        <v>366</v>
      </c>
      <c r="K142" s="131" t="s">
        <v>156</v>
      </c>
      <c r="L142" s="31"/>
      <c r="M142" s="136" t="s">
        <v>1</v>
      </c>
      <c r="N142" s="137" t="s">
        <v>47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136</v>
      </c>
      <c r="AT142" s="140" t="s">
        <v>138</v>
      </c>
      <c r="AU142" s="140" t="s">
        <v>90</v>
      </c>
      <c r="AY142" s="16" t="s">
        <v>137</v>
      </c>
      <c r="BE142" s="141">
        <f>IF(N142="základní",J142,0)</f>
        <v>366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21</v>
      </c>
      <c r="BK142" s="141">
        <f>ROUND(I142*H142,2)</f>
        <v>366</v>
      </c>
      <c r="BL142" s="16" t="s">
        <v>136</v>
      </c>
      <c r="BM142" s="140" t="s">
        <v>294</v>
      </c>
    </row>
    <row r="143" spans="2:65" s="12" customFormat="1" ht="20.399999999999999">
      <c r="B143" s="157"/>
      <c r="D143" s="142" t="s">
        <v>181</v>
      </c>
      <c r="E143" s="158" t="s">
        <v>1</v>
      </c>
      <c r="F143" s="159" t="s">
        <v>295</v>
      </c>
      <c r="H143" s="160">
        <v>1</v>
      </c>
      <c r="I143" s="161"/>
      <c r="L143" s="157"/>
      <c r="M143" s="162"/>
      <c r="T143" s="163"/>
      <c r="AT143" s="158" t="s">
        <v>181</v>
      </c>
      <c r="AU143" s="158" t="s">
        <v>90</v>
      </c>
      <c r="AV143" s="12" t="s">
        <v>90</v>
      </c>
      <c r="AW143" s="12" t="s">
        <v>37</v>
      </c>
      <c r="AX143" s="12" t="s">
        <v>82</v>
      </c>
      <c r="AY143" s="158" t="s">
        <v>137</v>
      </c>
    </row>
    <row r="144" spans="2:65" s="13" customFormat="1">
      <c r="B144" s="164"/>
      <c r="D144" s="142" t="s">
        <v>181</v>
      </c>
      <c r="E144" s="165" t="s">
        <v>1</v>
      </c>
      <c r="F144" s="166" t="s">
        <v>183</v>
      </c>
      <c r="H144" s="167">
        <v>1</v>
      </c>
      <c r="I144" s="168"/>
      <c r="L144" s="164"/>
      <c r="M144" s="169"/>
      <c r="T144" s="170"/>
      <c r="AT144" s="165" t="s">
        <v>181</v>
      </c>
      <c r="AU144" s="165" t="s">
        <v>90</v>
      </c>
      <c r="AV144" s="13" t="s">
        <v>136</v>
      </c>
      <c r="AW144" s="13" t="s">
        <v>37</v>
      </c>
      <c r="AX144" s="13" t="s">
        <v>21</v>
      </c>
      <c r="AY144" s="165" t="s">
        <v>137</v>
      </c>
    </row>
    <row r="145" spans="2:65" s="1" customFormat="1" ht="24.15" customHeight="1">
      <c r="B145" s="31"/>
      <c r="C145" s="129" t="s">
        <v>208</v>
      </c>
      <c r="D145" s="129" t="s">
        <v>138</v>
      </c>
      <c r="E145" s="130" t="s">
        <v>296</v>
      </c>
      <c r="F145" s="131" t="s">
        <v>297</v>
      </c>
      <c r="G145" s="132" t="s">
        <v>186</v>
      </c>
      <c r="H145" s="133">
        <v>7.36</v>
      </c>
      <c r="I145" s="134">
        <v>162</v>
      </c>
      <c r="J145" s="135">
        <f>ROUND(I145*H145,2)</f>
        <v>1192.32</v>
      </c>
      <c r="K145" s="131" t="s">
        <v>142</v>
      </c>
      <c r="L145" s="31"/>
      <c r="M145" s="136" t="s">
        <v>1</v>
      </c>
      <c r="N145" s="137" t="s">
        <v>47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136</v>
      </c>
      <c r="AT145" s="140" t="s">
        <v>138</v>
      </c>
      <c r="AU145" s="140" t="s">
        <v>90</v>
      </c>
      <c r="AY145" s="16" t="s">
        <v>137</v>
      </c>
      <c r="BE145" s="141">
        <f>IF(N145="základní",J145,0)</f>
        <v>1192.32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21</v>
      </c>
      <c r="BK145" s="141">
        <f>ROUND(I145*H145,2)</f>
        <v>1192.32</v>
      </c>
      <c r="BL145" s="16" t="s">
        <v>136</v>
      </c>
      <c r="BM145" s="140" t="s">
        <v>298</v>
      </c>
    </row>
    <row r="146" spans="2:65" s="14" customFormat="1">
      <c r="B146" s="171"/>
      <c r="D146" s="142" t="s">
        <v>181</v>
      </c>
      <c r="E146" s="172" t="s">
        <v>1</v>
      </c>
      <c r="F146" s="173" t="s">
        <v>299</v>
      </c>
      <c r="H146" s="172" t="s">
        <v>1</v>
      </c>
      <c r="I146" s="174"/>
      <c r="L146" s="171"/>
      <c r="M146" s="175"/>
      <c r="T146" s="176"/>
      <c r="AT146" s="172" t="s">
        <v>181</v>
      </c>
      <c r="AU146" s="172" t="s">
        <v>90</v>
      </c>
      <c r="AV146" s="14" t="s">
        <v>21</v>
      </c>
      <c r="AW146" s="14" t="s">
        <v>37</v>
      </c>
      <c r="AX146" s="14" t="s">
        <v>82</v>
      </c>
      <c r="AY146" s="172" t="s">
        <v>137</v>
      </c>
    </row>
    <row r="147" spans="2:65" s="12" customFormat="1" ht="20.399999999999999">
      <c r="B147" s="157"/>
      <c r="D147" s="142" t="s">
        <v>181</v>
      </c>
      <c r="E147" s="158" t="s">
        <v>1</v>
      </c>
      <c r="F147" s="159" t="s">
        <v>300</v>
      </c>
      <c r="H147" s="160">
        <v>3.36</v>
      </c>
      <c r="I147" s="161"/>
      <c r="L147" s="157"/>
      <c r="M147" s="162"/>
      <c r="T147" s="163"/>
      <c r="AT147" s="158" t="s">
        <v>181</v>
      </c>
      <c r="AU147" s="158" t="s">
        <v>90</v>
      </c>
      <c r="AV147" s="12" t="s">
        <v>90</v>
      </c>
      <c r="AW147" s="12" t="s">
        <v>37</v>
      </c>
      <c r="AX147" s="12" t="s">
        <v>82</v>
      </c>
      <c r="AY147" s="158" t="s">
        <v>137</v>
      </c>
    </row>
    <row r="148" spans="2:65" s="12" customFormat="1">
      <c r="B148" s="157"/>
      <c r="D148" s="142" t="s">
        <v>181</v>
      </c>
      <c r="E148" s="158" t="s">
        <v>1</v>
      </c>
      <c r="F148" s="159" t="s">
        <v>301</v>
      </c>
      <c r="H148" s="160">
        <v>4</v>
      </c>
      <c r="I148" s="161"/>
      <c r="L148" s="157"/>
      <c r="M148" s="162"/>
      <c r="T148" s="163"/>
      <c r="AT148" s="158" t="s">
        <v>181</v>
      </c>
      <c r="AU148" s="158" t="s">
        <v>90</v>
      </c>
      <c r="AV148" s="12" t="s">
        <v>90</v>
      </c>
      <c r="AW148" s="12" t="s">
        <v>37</v>
      </c>
      <c r="AX148" s="12" t="s">
        <v>82</v>
      </c>
      <c r="AY148" s="158" t="s">
        <v>137</v>
      </c>
    </row>
    <row r="149" spans="2:65" s="13" customFormat="1">
      <c r="B149" s="164"/>
      <c r="D149" s="142" t="s">
        <v>181</v>
      </c>
      <c r="E149" s="165" t="s">
        <v>1</v>
      </c>
      <c r="F149" s="166" t="s">
        <v>183</v>
      </c>
      <c r="H149" s="167">
        <v>7.3599999999999994</v>
      </c>
      <c r="I149" s="168"/>
      <c r="L149" s="164"/>
      <c r="M149" s="169"/>
      <c r="T149" s="170"/>
      <c r="AT149" s="165" t="s">
        <v>181</v>
      </c>
      <c r="AU149" s="165" t="s">
        <v>90</v>
      </c>
      <c r="AV149" s="13" t="s">
        <v>136</v>
      </c>
      <c r="AW149" s="13" t="s">
        <v>37</v>
      </c>
      <c r="AX149" s="13" t="s">
        <v>21</v>
      </c>
      <c r="AY149" s="165" t="s">
        <v>137</v>
      </c>
    </row>
    <row r="150" spans="2:65" s="1" customFormat="1" ht="24.15" customHeight="1">
      <c r="B150" s="31"/>
      <c r="C150" s="129" t="s">
        <v>213</v>
      </c>
      <c r="D150" s="129" t="s">
        <v>138</v>
      </c>
      <c r="E150" s="130" t="s">
        <v>302</v>
      </c>
      <c r="F150" s="131" t="s">
        <v>303</v>
      </c>
      <c r="G150" s="132" t="s">
        <v>186</v>
      </c>
      <c r="H150" s="133">
        <v>3.91</v>
      </c>
      <c r="I150" s="134">
        <v>235</v>
      </c>
      <c r="J150" s="135">
        <f>ROUND(I150*H150,2)</f>
        <v>918.85</v>
      </c>
      <c r="K150" s="131" t="s">
        <v>142</v>
      </c>
      <c r="L150" s="31"/>
      <c r="M150" s="136" t="s">
        <v>1</v>
      </c>
      <c r="N150" s="137" t="s">
        <v>47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136</v>
      </c>
      <c r="AT150" s="140" t="s">
        <v>138</v>
      </c>
      <c r="AU150" s="140" t="s">
        <v>90</v>
      </c>
      <c r="AY150" s="16" t="s">
        <v>137</v>
      </c>
      <c r="BE150" s="141">
        <f>IF(N150="základní",J150,0)</f>
        <v>918.85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21</v>
      </c>
      <c r="BK150" s="141">
        <f>ROUND(I150*H150,2)</f>
        <v>918.85</v>
      </c>
      <c r="BL150" s="16" t="s">
        <v>136</v>
      </c>
      <c r="BM150" s="140" t="s">
        <v>304</v>
      </c>
    </row>
    <row r="151" spans="2:65" s="14" customFormat="1">
      <c r="B151" s="171"/>
      <c r="D151" s="142" t="s">
        <v>181</v>
      </c>
      <c r="E151" s="172" t="s">
        <v>1</v>
      </c>
      <c r="F151" s="173" t="s">
        <v>305</v>
      </c>
      <c r="H151" s="172" t="s">
        <v>1</v>
      </c>
      <c r="I151" s="174"/>
      <c r="L151" s="171"/>
      <c r="M151" s="175"/>
      <c r="T151" s="176"/>
      <c r="AT151" s="172" t="s">
        <v>181</v>
      </c>
      <c r="AU151" s="172" t="s">
        <v>90</v>
      </c>
      <c r="AV151" s="14" t="s">
        <v>21</v>
      </c>
      <c r="AW151" s="14" t="s">
        <v>37</v>
      </c>
      <c r="AX151" s="14" t="s">
        <v>82</v>
      </c>
      <c r="AY151" s="172" t="s">
        <v>137</v>
      </c>
    </row>
    <row r="152" spans="2:65" s="12" customFormat="1" ht="20.399999999999999">
      <c r="B152" s="157"/>
      <c r="D152" s="142" t="s">
        <v>181</v>
      </c>
      <c r="E152" s="158" t="s">
        <v>1</v>
      </c>
      <c r="F152" s="159" t="s">
        <v>306</v>
      </c>
      <c r="H152" s="160">
        <v>3.91</v>
      </c>
      <c r="I152" s="161"/>
      <c r="L152" s="157"/>
      <c r="M152" s="162"/>
      <c r="T152" s="163"/>
      <c r="AT152" s="158" t="s">
        <v>181</v>
      </c>
      <c r="AU152" s="158" t="s">
        <v>90</v>
      </c>
      <c r="AV152" s="12" t="s">
        <v>90</v>
      </c>
      <c r="AW152" s="12" t="s">
        <v>37</v>
      </c>
      <c r="AX152" s="12" t="s">
        <v>82</v>
      </c>
      <c r="AY152" s="158" t="s">
        <v>137</v>
      </c>
    </row>
    <row r="153" spans="2:65" s="13" customFormat="1">
      <c r="B153" s="164"/>
      <c r="D153" s="142" t="s">
        <v>181</v>
      </c>
      <c r="E153" s="165" t="s">
        <v>1</v>
      </c>
      <c r="F153" s="166" t="s">
        <v>183</v>
      </c>
      <c r="H153" s="167">
        <v>3.91</v>
      </c>
      <c r="I153" s="168"/>
      <c r="L153" s="164"/>
      <c r="M153" s="169"/>
      <c r="T153" s="170"/>
      <c r="AT153" s="165" t="s">
        <v>181</v>
      </c>
      <c r="AU153" s="165" t="s">
        <v>90</v>
      </c>
      <c r="AV153" s="13" t="s">
        <v>136</v>
      </c>
      <c r="AW153" s="13" t="s">
        <v>37</v>
      </c>
      <c r="AX153" s="13" t="s">
        <v>21</v>
      </c>
      <c r="AY153" s="165" t="s">
        <v>137</v>
      </c>
    </row>
    <row r="154" spans="2:65" s="1" customFormat="1" ht="16.5" customHeight="1">
      <c r="B154" s="31"/>
      <c r="C154" s="177" t="s">
        <v>217</v>
      </c>
      <c r="D154" s="177" t="s">
        <v>307</v>
      </c>
      <c r="E154" s="178" t="s">
        <v>308</v>
      </c>
      <c r="F154" s="179" t="s">
        <v>309</v>
      </c>
      <c r="G154" s="180" t="s">
        <v>227</v>
      </c>
      <c r="H154" s="181">
        <v>7.82</v>
      </c>
      <c r="I154" s="182">
        <v>320</v>
      </c>
      <c r="J154" s="183">
        <f>ROUND(I154*H154,2)</f>
        <v>2502.4</v>
      </c>
      <c r="K154" s="179" t="s">
        <v>142</v>
      </c>
      <c r="L154" s="184"/>
      <c r="M154" s="185" t="s">
        <v>1</v>
      </c>
      <c r="N154" s="186" t="s">
        <v>47</v>
      </c>
      <c r="P154" s="138">
        <f>O154*H154</f>
        <v>0</v>
      </c>
      <c r="Q154" s="138">
        <v>1</v>
      </c>
      <c r="R154" s="138">
        <f>Q154*H154</f>
        <v>7.82</v>
      </c>
      <c r="S154" s="138">
        <v>0</v>
      </c>
      <c r="T154" s="139">
        <f>S154*H154</f>
        <v>0</v>
      </c>
      <c r="AR154" s="140" t="s">
        <v>213</v>
      </c>
      <c r="AT154" s="140" t="s">
        <v>307</v>
      </c>
      <c r="AU154" s="140" t="s">
        <v>90</v>
      </c>
      <c r="AY154" s="16" t="s">
        <v>137</v>
      </c>
      <c r="BE154" s="141">
        <f>IF(N154="základní",J154,0)</f>
        <v>2502.4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21</v>
      </c>
      <c r="BK154" s="141">
        <f>ROUND(I154*H154,2)</f>
        <v>2502.4</v>
      </c>
      <c r="BL154" s="16" t="s">
        <v>136</v>
      </c>
      <c r="BM154" s="140" t="s">
        <v>310</v>
      </c>
    </row>
    <row r="155" spans="2:65" s="12" customFormat="1">
      <c r="B155" s="157"/>
      <c r="D155" s="142" t="s">
        <v>181</v>
      </c>
      <c r="E155" s="158" t="s">
        <v>1</v>
      </c>
      <c r="F155" s="159" t="s">
        <v>311</v>
      </c>
      <c r="H155" s="160">
        <v>7.82</v>
      </c>
      <c r="I155" s="161"/>
      <c r="L155" s="157"/>
      <c r="M155" s="162"/>
      <c r="T155" s="163"/>
      <c r="AT155" s="158" t="s">
        <v>181</v>
      </c>
      <c r="AU155" s="158" t="s">
        <v>90</v>
      </c>
      <c r="AV155" s="12" t="s">
        <v>90</v>
      </c>
      <c r="AW155" s="12" t="s">
        <v>37</v>
      </c>
      <c r="AX155" s="12" t="s">
        <v>82</v>
      </c>
      <c r="AY155" s="158" t="s">
        <v>137</v>
      </c>
    </row>
    <row r="156" spans="2:65" s="13" customFormat="1">
      <c r="B156" s="164"/>
      <c r="D156" s="142" t="s">
        <v>181</v>
      </c>
      <c r="E156" s="165" t="s">
        <v>1</v>
      </c>
      <c r="F156" s="166" t="s">
        <v>183</v>
      </c>
      <c r="H156" s="167">
        <v>7.82</v>
      </c>
      <c r="I156" s="168"/>
      <c r="L156" s="164"/>
      <c r="M156" s="169"/>
      <c r="T156" s="170"/>
      <c r="AT156" s="165" t="s">
        <v>181</v>
      </c>
      <c r="AU156" s="165" t="s">
        <v>90</v>
      </c>
      <c r="AV156" s="13" t="s">
        <v>136</v>
      </c>
      <c r="AW156" s="13" t="s">
        <v>37</v>
      </c>
      <c r="AX156" s="13" t="s">
        <v>21</v>
      </c>
      <c r="AY156" s="165" t="s">
        <v>137</v>
      </c>
    </row>
    <row r="157" spans="2:65" s="1" customFormat="1" ht="33" customHeight="1">
      <c r="B157" s="31"/>
      <c r="C157" s="129" t="s">
        <v>26</v>
      </c>
      <c r="D157" s="129" t="s">
        <v>138</v>
      </c>
      <c r="E157" s="130" t="s">
        <v>195</v>
      </c>
      <c r="F157" s="131" t="s">
        <v>196</v>
      </c>
      <c r="G157" s="132" t="s">
        <v>186</v>
      </c>
      <c r="H157" s="133">
        <v>13.64</v>
      </c>
      <c r="I157" s="134">
        <v>40</v>
      </c>
      <c r="J157" s="135">
        <f>ROUND(I157*H157,2)</f>
        <v>545.6</v>
      </c>
      <c r="K157" s="131" t="s">
        <v>142</v>
      </c>
      <c r="L157" s="31"/>
      <c r="M157" s="136" t="s">
        <v>1</v>
      </c>
      <c r="N157" s="137" t="s">
        <v>47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136</v>
      </c>
      <c r="AT157" s="140" t="s">
        <v>138</v>
      </c>
      <c r="AU157" s="140" t="s">
        <v>90</v>
      </c>
      <c r="AY157" s="16" t="s">
        <v>137</v>
      </c>
      <c r="BE157" s="141">
        <f>IF(N157="základní",J157,0)</f>
        <v>545.6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6" t="s">
        <v>21</v>
      </c>
      <c r="BK157" s="141">
        <f>ROUND(I157*H157,2)</f>
        <v>545.6</v>
      </c>
      <c r="BL157" s="16" t="s">
        <v>136</v>
      </c>
      <c r="BM157" s="140" t="s">
        <v>312</v>
      </c>
    </row>
    <row r="158" spans="2:65" s="12" customFormat="1" ht="20.399999999999999">
      <c r="B158" s="157"/>
      <c r="D158" s="142" t="s">
        <v>181</v>
      </c>
      <c r="E158" s="158" t="s">
        <v>1</v>
      </c>
      <c r="F158" s="159" t="s">
        <v>313</v>
      </c>
      <c r="H158" s="160">
        <v>13.64</v>
      </c>
      <c r="I158" s="161"/>
      <c r="L158" s="157"/>
      <c r="M158" s="162"/>
      <c r="T158" s="163"/>
      <c r="AT158" s="158" t="s">
        <v>181</v>
      </c>
      <c r="AU158" s="158" t="s">
        <v>90</v>
      </c>
      <c r="AV158" s="12" t="s">
        <v>90</v>
      </c>
      <c r="AW158" s="12" t="s">
        <v>37</v>
      </c>
      <c r="AX158" s="12" t="s">
        <v>82</v>
      </c>
      <c r="AY158" s="158" t="s">
        <v>137</v>
      </c>
    </row>
    <row r="159" spans="2:65" s="13" customFormat="1">
      <c r="B159" s="164"/>
      <c r="D159" s="142" t="s">
        <v>181</v>
      </c>
      <c r="E159" s="165" t="s">
        <v>1</v>
      </c>
      <c r="F159" s="166" t="s">
        <v>183</v>
      </c>
      <c r="H159" s="167">
        <v>13.64</v>
      </c>
      <c r="I159" s="168"/>
      <c r="L159" s="164"/>
      <c r="M159" s="169"/>
      <c r="T159" s="170"/>
      <c r="AT159" s="165" t="s">
        <v>181</v>
      </c>
      <c r="AU159" s="165" t="s">
        <v>90</v>
      </c>
      <c r="AV159" s="13" t="s">
        <v>136</v>
      </c>
      <c r="AW159" s="13" t="s">
        <v>37</v>
      </c>
      <c r="AX159" s="13" t="s">
        <v>21</v>
      </c>
      <c r="AY159" s="165" t="s">
        <v>137</v>
      </c>
    </row>
    <row r="160" spans="2:65" s="10" customFormat="1" ht="22.95" customHeight="1">
      <c r="B160" s="119"/>
      <c r="D160" s="120" t="s">
        <v>81</v>
      </c>
      <c r="E160" s="155" t="s">
        <v>136</v>
      </c>
      <c r="F160" s="155" t="s">
        <v>314</v>
      </c>
      <c r="I160" s="122"/>
      <c r="J160" s="156">
        <f>BK160</f>
        <v>1501.08</v>
      </c>
      <c r="L160" s="119"/>
      <c r="M160" s="124"/>
      <c r="P160" s="125">
        <f>SUM(P161:P164)</f>
        <v>0</v>
      </c>
      <c r="R160" s="125">
        <f>SUM(R161:R164)</f>
        <v>0</v>
      </c>
      <c r="T160" s="126">
        <f>SUM(T161:T164)</f>
        <v>0</v>
      </c>
      <c r="AR160" s="120" t="s">
        <v>21</v>
      </c>
      <c r="AT160" s="127" t="s">
        <v>81</v>
      </c>
      <c r="AU160" s="127" t="s">
        <v>21</v>
      </c>
      <c r="AY160" s="120" t="s">
        <v>137</v>
      </c>
      <c r="BK160" s="128">
        <f>SUM(BK161:BK164)</f>
        <v>1501.08</v>
      </c>
    </row>
    <row r="161" spans="2:65" s="1" customFormat="1" ht="24.15" customHeight="1">
      <c r="B161" s="31"/>
      <c r="C161" s="129" t="s">
        <v>230</v>
      </c>
      <c r="D161" s="129" t="s">
        <v>138</v>
      </c>
      <c r="E161" s="130" t="s">
        <v>315</v>
      </c>
      <c r="F161" s="131" t="s">
        <v>316</v>
      </c>
      <c r="G161" s="132" t="s">
        <v>186</v>
      </c>
      <c r="H161" s="133">
        <v>0.84</v>
      </c>
      <c r="I161" s="134">
        <v>1787</v>
      </c>
      <c r="J161" s="135">
        <f>ROUND(I161*H161,2)</f>
        <v>1501.08</v>
      </c>
      <c r="K161" s="131" t="s">
        <v>142</v>
      </c>
      <c r="L161" s="31"/>
      <c r="M161" s="136" t="s">
        <v>1</v>
      </c>
      <c r="N161" s="137" t="s">
        <v>47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136</v>
      </c>
      <c r="AT161" s="140" t="s">
        <v>138</v>
      </c>
      <c r="AU161" s="140" t="s">
        <v>90</v>
      </c>
      <c r="AY161" s="16" t="s">
        <v>137</v>
      </c>
      <c r="BE161" s="141">
        <f>IF(N161="základní",J161,0)</f>
        <v>1501.08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6" t="s">
        <v>21</v>
      </c>
      <c r="BK161" s="141">
        <f>ROUND(I161*H161,2)</f>
        <v>1501.08</v>
      </c>
      <c r="BL161" s="16" t="s">
        <v>136</v>
      </c>
      <c r="BM161" s="140" t="s">
        <v>317</v>
      </c>
    </row>
    <row r="162" spans="2:65" s="14" customFormat="1">
      <c r="B162" s="171"/>
      <c r="D162" s="142" t="s">
        <v>181</v>
      </c>
      <c r="E162" s="172" t="s">
        <v>1</v>
      </c>
      <c r="F162" s="173" t="s">
        <v>318</v>
      </c>
      <c r="H162" s="172" t="s">
        <v>1</v>
      </c>
      <c r="I162" s="174"/>
      <c r="L162" s="171"/>
      <c r="M162" s="175"/>
      <c r="T162" s="176"/>
      <c r="AT162" s="172" t="s">
        <v>181</v>
      </c>
      <c r="AU162" s="172" t="s">
        <v>90</v>
      </c>
      <c r="AV162" s="14" t="s">
        <v>21</v>
      </c>
      <c r="AW162" s="14" t="s">
        <v>37</v>
      </c>
      <c r="AX162" s="14" t="s">
        <v>82</v>
      </c>
      <c r="AY162" s="172" t="s">
        <v>137</v>
      </c>
    </row>
    <row r="163" spans="2:65" s="12" customFormat="1">
      <c r="B163" s="157"/>
      <c r="D163" s="142" t="s">
        <v>181</v>
      </c>
      <c r="E163" s="158" t="s">
        <v>1</v>
      </c>
      <c r="F163" s="159" t="s">
        <v>319</v>
      </c>
      <c r="H163" s="160">
        <v>0.84</v>
      </c>
      <c r="I163" s="161"/>
      <c r="L163" s="157"/>
      <c r="M163" s="162"/>
      <c r="T163" s="163"/>
      <c r="AT163" s="158" t="s">
        <v>181</v>
      </c>
      <c r="AU163" s="158" t="s">
        <v>90</v>
      </c>
      <c r="AV163" s="12" t="s">
        <v>90</v>
      </c>
      <c r="AW163" s="12" t="s">
        <v>37</v>
      </c>
      <c r="AX163" s="12" t="s">
        <v>82</v>
      </c>
      <c r="AY163" s="158" t="s">
        <v>137</v>
      </c>
    </row>
    <row r="164" spans="2:65" s="13" customFormat="1">
      <c r="B164" s="164"/>
      <c r="D164" s="142" t="s">
        <v>181</v>
      </c>
      <c r="E164" s="165" t="s">
        <v>1</v>
      </c>
      <c r="F164" s="166" t="s">
        <v>183</v>
      </c>
      <c r="H164" s="167">
        <v>0.84</v>
      </c>
      <c r="I164" s="168"/>
      <c r="L164" s="164"/>
      <c r="M164" s="169"/>
      <c r="T164" s="170"/>
      <c r="AT164" s="165" t="s">
        <v>181</v>
      </c>
      <c r="AU164" s="165" t="s">
        <v>90</v>
      </c>
      <c r="AV164" s="13" t="s">
        <v>136</v>
      </c>
      <c r="AW164" s="13" t="s">
        <v>37</v>
      </c>
      <c r="AX164" s="13" t="s">
        <v>21</v>
      </c>
      <c r="AY164" s="165" t="s">
        <v>137</v>
      </c>
    </row>
    <row r="165" spans="2:65" s="10" customFormat="1" ht="22.95" customHeight="1">
      <c r="B165" s="119"/>
      <c r="D165" s="120" t="s">
        <v>81</v>
      </c>
      <c r="E165" s="155" t="s">
        <v>217</v>
      </c>
      <c r="F165" s="155" t="s">
        <v>260</v>
      </c>
      <c r="I165" s="122"/>
      <c r="J165" s="156">
        <f>BK165</f>
        <v>92226</v>
      </c>
      <c r="L165" s="119"/>
      <c r="M165" s="124"/>
      <c r="P165" s="125">
        <f>SUM(P166:P181)</f>
        <v>0</v>
      </c>
      <c r="R165" s="125">
        <f>SUM(R166:R181)</f>
        <v>32.908850000000001</v>
      </c>
      <c r="T165" s="126">
        <f>SUM(T166:T181)</f>
        <v>0</v>
      </c>
      <c r="AR165" s="120" t="s">
        <v>21</v>
      </c>
      <c r="AT165" s="127" t="s">
        <v>81</v>
      </c>
      <c r="AU165" s="127" t="s">
        <v>21</v>
      </c>
      <c r="AY165" s="120" t="s">
        <v>137</v>
      </c>
      <c r="BK165" s="128">
        <f>SUM(BK166:BK181)</f>
        <v>92226</v>
      </c>
    </row>
    <row r="166" spans="2:65" s="1" customFormat="1" ht="24.15" customHeight="1">
      <c r="B166" s="31"/>
      <c r="C166" s="129" t="s">
        <v>236</v>
      </c>
      <c r="D166" s="129" t="s">
        <v>138</v>
      </c>
      <c r="E166" s="130" t="s">
        <v>320</v>
      </c>
      <c r="F166" s="131" t="s">
        <v>321</v>
      </c>
      <c r="G166" s="132" t="s">
        <v>149</v>
      </c>
      <c r="H166" s="133">
        <v>1</v>
      </c>
      <c r="I166" s="134">
        <v>37977</v>
      </c>
      <c r="J166" s="135">
        <f>ROUND(I166*H166,2)</f>
        <v>37977</v>
      </c>
      <c r="K166" s="131" t="s">
        <v>142</v>
      </c>
      <c r="L166" s="31"/>
      <c r="M166" s="136" t="s">
        <v>1</v>
      </c>
      <c r="N166" s="137" t="s">
        <v>47</v>
      </c>
      <c r="P166" s="138">
        <f>O166*H166</f>
        <v>0</v>
      </c>
      <c r="Q166" s="138">
        <v>16.75142</v>
      </c>
      <c r="R166" s="138">
        <f>Q166*H166</f>
        <v>16.75142</v>
      </c>
      <c r="S166" s="138">
        <v>0</v>
      </c>
      <c r="T166" s="139">
        <f>S166*H166</f>
        <v>0</v>
      </c>
      <c r="AR166" s="140" t="s">
        <v>136</v>
      </c>
      <c r="AT166" s="140" t="s">
        <v>138</v>
      </c>
      <c r="AU166" s="140" t="s">
        <v>90</v>
      </c>
      <c r="AY166" s="16" t="s">
        <v>137</v>
      </c>
      <c r="BE166" s="141">
        <f>IF(N166="základní",J166,0)</f>
        <v>37977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6" t="s">
        <v>21</v>
      </c>
      <c r="BK166" s="141">
        <f>ROUND(I166*H166,2)</f>
        <v>37977</v>
      </c>
      <c r="BL166" s="16" t="s">
        <v>136</v>
      </c>
      <c r="BM166" s="140" t="s">
        <v>322</v>
      </c>
    </row>
    <row r="167" spans="2:65" s="14" customFormat="1">
      <c r="B167" s="171"/>
      <c r="D167" s="142" t="s">
        <v>181</v>
      </c>
      <c r="E167" s="172" t="s">
        <v>1</v>
      </c>
      <c r="F167" s="173" t="s">
        <v>323</v>
      </c>
      <c r="H167" s="172" t="s">
        <v>1</v>
      </c>
      <c r="I167" s="174"/>
      <c r="L167" s="171"/>
      <c r="M167" s="175"/>
      <c r="T167" s="176"/>
      <c r="AT167" s="172" t="s">
        <v>181</v>
      </c>
      <c r="AU167" s="172" t="s">
        <v>90</v>
      </c>
      <c r="AV167" s="14" t="s">
        <v>21</v>
      </c>
      <c r="AW167" s="14" t="s">
        <v>37</v>
      </c>
      <c r="AX167" s="14" t="s">
        <v>82</v>
      </c>
      <c r="AY167" s="172" t="s">
        <v>137</v>
      </c>
    </row>
    <row r="168" spans="2:65" s="12" customFormat="1">
      <c r="B168" s="157"/>
      <c r="D168" s="142" t="s">
        <v>181</v>
      </c>
      <c r="E168" s="158" t="s">
        <v>1</v>
      </c>
      <c r="F168" s="159" t="s">
        <v>324</v>
      </c>
      <c r="H168" s="160">
        <v>1</v>
      </c>
      <c r="I168" s="161"/>
      <c r="L168" s="157"/>
      <c r="M168" s="162"/>
      <c r="T168" s="163"/>
      <c r="AT168" s="158" t="s">
        <v>181</v>
      </c>
      <c r="AU168" s="158" t="s">
        <v>90</v>
      </c>
      <c r="AV168" s="12" t="s">
        <v>90</v>
      </c>
      <c r="AW168" s="12" t="s">
        <v>37</v>
      </c>
      <c r="AX168" s="12" t="s">
        <v>82</v>
      </c>
      <c r="AY168" s="158" t="s">
        <v>137</v>
      </c>
    </row>
    <row r="169" spans="2:65" s="13" customFormat="1">
      <c r="B169" s="164"/>
      <c r="D169" s="142" t="s">
        <v>181</v>
      </c>
      <c r="E169" s="165" t="s">
        <v>1</v>
      </c>
      <c r="F169" s="166" t="s">
        <v>183</v>
      </c>
      <c r="H169" s="167">
        <v>1</v>
      </c>
      <c r="I169" s="168"/>
      <c r="L169" s="164"/>
      <c r="M169" s="169"/>
      <c r="T169" s="170"/>
      <c r="AT169" s="165" t="s">
        <v>181</v>
      </c>
      <c r="AU169" s="165" t="s">
        <v>90</v>
      </c>
      <c r="AV169" s="13" t="s">
        <v>136</v>
      </c>
      <c r="AW169" s="13" t="s">
        <v>37</v>
      </c>
      <c r="AX169" s="13" t="s">
        <v>21</v>
      </c>
      <c r="AY169" s="165" t="s">
        <v>137</v>
      </c>
    </row>
    <row r="170" spans="2:65" s="1" customFormat="1" ht="24.15" customHeight="1">
      <c r="B170" s="31"/>
      <c r="C170" s="129" t="s">
        <v>243</v>
      </c>
      <c r="D170" s="129" t="s">
        <v>138</v>
      </c>
      <c r="E170" s="130" t="s">
        <v>325</v>
      </c>
      <c r="F170" s="131" t="s">
        <v>326</v>
      </c>
      <c r="G170" s="132" t="s">
        <v>149</v>
      </c>
      <c r="H170" s="133">
        <v>1</v>
      </c>
      <c r="I170" s="134">
        <v>41901</v>
      </c>
      <c r="J170" s="135">
        <f>ROUND(I170*H170,2)</f>
        <v>41901</v>
      </c>
      <c r="K170" s="131" t="s">
        <v>156</v>
      </c>
      <c r="L170" s="31"/>
      <c r="M170" s="136" t="s">
        <v>1</v>
      </c>
      <c r="N170" s="137" t="s">
        <v>47</v>
      </c>
      <c r="P170" s="138">
        <f>O170*H170</f>
        <v>0</v>
      </c>
      <c r="Q170" s="138">
        <v>16.035990000000002</v>
      </c>
      <c r="R170" s="138">
        <f>Q170*H170</f>
        <v>16.035990000000002</v>
      </c>
      <c r="S170" s="138">
        <v>0</v>
      </c>
      <c r="T170" s="139">
        <f>S170*H170</f>
        <v>0</v>
      </c>
      <c r="AR170" s="140" t="s">
        <v>136</v>
      </c>
      <c r="AT170" s="140" t="s">
        <v>138</v>
      </c>
      <c r="AU170" s="140" t="s">
        <v>90</v>
      </c>
      <c r="AY170" s="16" t="s">
        <v>137</v>
      </c>
      <c r="BE170" s="141">
        <f>IF(N170="základní",J170,0)</f>
        <v>41901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6" t="s">
        <v>21</v>
      </c>
      <c r="BK170" s="141">
        <f>ROUND(I170*H170,2)</f>
        <v>41901</v>
      </c>
      <c r="BL170" s="16" t="s">
        <v>136</v>
      </c>
      <c r="BM170" s="140" t="s">
        <v>327</v>
      </c>
    </row>
    <row r="171" spans="2:65" s="14" customFormat="1" ht="20.399999999999999">
      <c r="B171" s="171"/>
      <c r="D171" s="142" t="s">
        <v>181</v>
      </c>
      <c r="E171" s="172" t="s">
        <v>1</v>
      </c>
      <c r="F171" s="173" t="s">
        <v>328</v>
      </c>
      <c r="H171" s="172" t="s">
        <v>1</v>
      </c>
      <c r="I171" s="174"/>
      <c r="L171" s="171"/>
      <c r="M171" s="175"/>
      <c r="T171" s="176"/>
      <c r="AT171" s="172" t="s">
        <v>181</v>
      </c>
      <c r="AU171" s="172" t="s">
        <v>90</v>
      </c>
      <c r="AV171" s="14" t="s">
        <v>21</v>
      </c>
      <c r="AW171" s="14" t="s">
        <v>37</v>
      </c>
      <c r="AX171" s="14" t="s">
        <v>82</v>
      </c>
      <c r="AY171" s="172" t="s">
        <v>137</v>
      </c>
    </row>
    <row r="172" spans="2:65" s="12" customFormat="1">
      <c r="B172" s="157"/>
      <c r="D172" s="142" t="s">
        <v>181</v>
      </c>
      <c r="E172" s="158" t="s">
        <v>1</v>
      </c>
      <c r="F172" s="159" t="s">
        <v>324</v>
      </c>
      <c r="H172" s="160">
        <v>1</v>
      </c>
      <c r="I172" s="161"/>
      <c r="L172" s="157"/>
      <c r="M172" s="162"/>
      <c r="T172" s="163"/>
      <c r="AT172" s="158" t="s">
        <v>181</v>
      </c>
      <c r="AU172" s="158" t="s">
        <v>90</v>
      </c>
      <c r="AV172" s="12" t="s">
        <v>90</v>
      </c>
      <c r="AW172" s="12" t="s">
        <v>37</v>
      </c>
      <c r="AX172" s="12" t="s">
        <v>82</v>
      </c>
      <c r="AY172" s="158" t="s">
        <v>137</v>
      </c>
    </row>
    <row r="173" spans="2:65" s="13" customFormat="1">
      <c r="B173" s="164"/>
      <c r="D173" s="142" t="s">
        <v>181</v>
      </c>
      <c r="E173" s="165" t="s">
        <v>1</v>
      </c>
      <c r="F173" s="166" t="s">
        <v>183</v>
      </c>
      <c r="H173" s="167">
        <v>1</v>
      </c>
      <c r="I173" s="168"/>
      <c r="L173" s="164"/>
      <c r="M173" s="169"/>
      <c r="T173" s="170"/>
      <c r="AT173" s="165" t="s">
        <v>181</v>
      </c>
      <c r="AU173" s="165" t="s">
        <v>90</v>
      </c>
      <c r="AV173" s="13" t="s">
        <v>136</v>
      </c>
      <c r="AW173" s="13" t="s">
        <v>37</v>
      </c>
      <c r="AX173" s="13" t="s">
        <v>21</v>
      </c>
      <c r="AY173" s="165" t="s">
        <v>137</v>
      </c>
    </row>
    <row r="174" spans="2:65" s="1" customFormat="1" ht="33" customHeight="1">
      <c r="B174" s="31"/>
      <c r="C174" s="129" t="s">
        <v>329</v>
      </c>
      <c r="D174" s="129" t="s">
        <v>138</v>
      </c>
      <c r="E174" s="130" t="s">
        <v>330</v>
      </c>
      <c r="F174" s="131" t="s">
        <v>331</v>
      </c>
      <c r="G174" s="132" t="s">
        <v>220</v>
      </c>
      <c r="H174" s="133">
        <v>6</v>
      </c>
      <c r="I174" s="134">
        <v>228</v>
      </c>
      <c r="J174" s="135">
        <f>ROUND(I174*H174,2)</f>
        <v>1368</v>
      </c>
      <c r="K174" s="131" t="s">
        <v>142</v>
      </c>
      <c r="L174" s="31"/>
      <c r="M174" s="136" t="s">
        <v>1</v>
      </c>
      <c r="N174" s="137" t="s">
        <v>47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136</v>
      </c>
      <c r="AT174" s="140" t="s">
        <v>138</v>
      </c>
      <c r="AU174" s="140" t="s">
        <v>90</v>
      </c>
      <c r="AY174" s="16" t="s">
        <v>137</v>
      </c>
      <c r="BE174" s="141">
        <f>IF(N174="základní",J174,0)</f>
        <v>1368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6" t="s">
        <v>21</v>
      </c>
      <c r="BK174" s="141">
        <f>ROUND(I174*H174,2)</f>
        <v>1368</v>
      </c>
      <c r="BL174" s="16" t="s">
        <v>136</v>
      </c>
      <c r="BM174" s="140" t="s">
        <v>332</v>
      </c>
    </row>
    <row r="175" spans="2:65" s="14" customFormat="1">
      <c r="B175" s="171"/>
      <c r="D175" s="142" t="s">
        <v>181</v>
      </c>
      <c r="E175" s="172" t="s">
        <v>1</v>
      </c>
      <c r="F175" s="173" t="s">
        <v>333</v>
      </c>
      <c r="H175" s="172" t="s">
        <v>1</v>
      </c>
      <c r="I175" s="174"/>
      <c r="L175" s="171"/>
      <c r="M175" s="175"/>
      <c r="T175" s="176"/>
      <c r="AT175" s="172" t="s">
        <v>181</v>
      </c>
      <c r="AU175" s="172" t="s">
        <v>90</v>
      </c>
      <c r="AV175" s="14" t="s">
        <v>21</v>
      </c>
      <c r="AW175" s="14" t="s">
        <v>37</v>
      </c>
      <c r="AX175" s="14" t="s">
        <v>82</v>
      </c>
      <c r="AY175" s="172" t="s">
        <v>137</v>
      </c>
    </row>
    <row r="176" spans="2:65" s="12" customFormat="1">
      <c r="B176" s="157"/>
      <c r="D176" s="142" t="s">
        <v>181</v>
      </c>
      <c r="E176" s="158" t="s">
        <v>1</v>
      </c>
      <c r="F176" s="159" t="s">
        <v>334</v>
      </c>
      <c r="H176" s="160">
        <v>6</v>
      </c>
      <c r="I176" s="161"/>
      <c r="L176" s="157"/>
      <c r="M176" s="162"/>
      <c r="T176" s="163"/>
      <c r="AT176" s="158" t="s">
        <v>181</v>
      </c>
      <c r="AU176" s="158" t="s">
        <v>90</v>
      </c>
      <c r="AV176" s="12" t="s">
        <v>90</v>
      </c>
      <c r="AW176" s="12" t="s">
        <v>37</v>
      </c>
      <c r="AX176" s="12" t="s">
        <v>82</v>
      </c>
      <c r="AY176" s="158" t="s">
        <v>137</v>
      </c>
    </row>
    <row r="177" spans="2:65" s="13" customFormat="1">
      <c r="B177" s="164"/>
      <c r="D177" s="142" t="s">
        <v>181</v>
      </c>
      <c r="E177" s="165" t="s">
        <v>1</v>
      </c>
      <c r="F177" s="166" t="s">
        <v>183</v>
      </c>
      <c r="H177" s="167">
        <v>6</v>
      </c>
      <c r="I177" s="168"/>
      <c r="L177" s="164"/>
      <c r="M177" s="169"/>
      <c r="T177" s="170"/>
      <c r="AT177" s="165" t="s">
        <v>181</v>
      </c>
      <c r="AU177" s="165" t="s">
        <v>90</v>
      </c>
      <c r="AV177" s="13" t="s">
        <v>136</v>
      </c>
      <c r="AW177" s="13" t="s">
        <v>37</v>
      </c>
      <c r="AX177" s="13" t="s">
        <v>21</v>
      </c>
      <c r="AY177" s="165" t="s">
        <v>137</v>
      </c>
    </row>
    <row r="178" spans="2:65" s="1" customFormat="1" ht="24.15" customHeight="1">
      <c r="B178" s="31"/>
      <c r="C178" s="177" t="s">
        <v>8</v>
      </c>
      <c r="D178" s="177" t="s">
        <v>307</v>
      </c>
      <c r="E178" s="178" t="s">
        <v>335</v>
      </c>
      <c r="F178" s="179" t="s">
        <v>336</v>
      </c>
      <c r="G178" s="180" t="s">
        <v>220</v>
      </c>
      <c r="H178" s="181">
        <v>6</v>
      </c>
      <c r="I178" s="182">
        <v>1830</v>
      </c>
      <c r="J178" s="183">
        <f>ROUND(I178*H178,2)</f>
        <v>10980</v>
      </c>
      <c r="K178" s="179" t="s">
        <v>142</v>
      </c>
      <c r="L178" s="184"/>
      <c r="M178" s="185" t="s">
        <v>1</v>
      </c>
      <c r="N178" s="186" t="s">
        <v>47</v>
      </c>
      <c r="P178" s="138">
        <f>O178*H178</f>
        <v>0</v>
      </c>
      <c r="Q178" s="138">
        <v>2.0240000000000001E-2</v>
      </c>
      <c r="R178" s="138">
        <f>Q178*H178</f>
        <v>0.12144000000000001</v>
      </c>
      <c r="S178" s="138">
        <v>0</v>
      </c>
      <c r="T178" s="139">
        <f>S178*H178</f>
        <v>0</v>
      </c>
      <c r="AR178" s="140" t="s">
        <v>213</v>
      </c>
      <c r="AT178" s="140" t="s">
        <v>307</v>
      </c>
      <c r="AU178" s="140" t="s">
        <v>90</v>
      </c>
      <c r="AY178" s="16" t="s">
        <v>137</v>
      </c>
      <c r="BE178" s="141">
        <f>IF(N178="základní",J178,0)</f>
        <v>10980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6" t="s">
        <v>21</v>
      </c>
      <c r="BK178" s="141">
        <f>ROUND(I178*H178,2)</f>
        <v>10980</v>
      </c>
      <c r="BL178" s="16" t="s">
        <v>136</v>
      </c>
      <c r="BM178" s="140" t="s">
        <v>337</v>
      </c>
    </row>
    <row r="179" spans="2:65" s="14" customFormat="1">
      <c r="B179" s="171"/>
      <c r="D179" s="142" t="s">
        <v>181</v>
      </c>
      <c r="E179" s="172" t="s">
        <v>1</v>
      </c>
      <c r="F179" s="173" t="s">
        <v>333</v>
      </c>
      <c r="H179" s="172" t="s">
        <v>1</v>
      </c>
      <c r="I179" s="174"/>
      <c r="L179" s="171"/>
      <c r="M179" s="175"/>
      <c r="T179" s="176"/>
      <c r="AT179" s="172" t="s">
        <v>181</v>
      </c>
      <c r="AU179" s="172" t="s">
        <v>90</v>
      </c>
      <c r="AV179" s="14" t="s">
        <v>21</v>
      </c>
      <c r="AW179" s="14" t="s">
        <v>37</v>
      </c>
      <c r="AX179" s="14" t="s">
        <v>82</v>
      </c>
      <c r="AY179" s="172" t="s">
        <v>137</v>
      </c>
    </row>
    <row r="180" spans="2:65" s="12" customFormat="1">
      <c r="B180" s="157"/>
      <c r="D180" s="142" t="s">
        <v>181</v>
      </c>
      <c r="E180" s="158" t="s">
        <v>1</v>
      </c>
      <c r="F180" s="159" t="s">
        <v>334</v>
      </c>
      <c r="H180" s="160">
        <v>6</v>
      </c>
      <c r="I180" s="161"/>
      <c r="L180" s="157"/>
      <c r="M180" s="162"/>
      <c r="T180" s="163"/>
      <c r="AT180" s="158" t="s">
        <v>181</v>
      </c>
      <c r="AU180" s="158" t="s">
        <v>90</v>
      </c>
      <c r="AV180" s="12" t="s">
        <v>90</v>
      </c>
      <c r="AW180" s="12" t="s">
        <v>37</v>
      </c>
      <c r="AX180" s="12" t="s">
        <v>82</v>
      </c>
      <c r="AY180" s="158" t="s">
        <v>137</v>
      </c>
    </row>
    <row r="181" spans="2:65" s="13" customFormat="1">
      <c r="B181" s="164"/>
      <c r="D181" s="142" t="s">
        <v>181</v>
      </c>
      <c r="E181" s="165" t="s">
        <v>1</v>
      </c>
      <c r="F181" s="166" t="s">
        <v>183</v>
      </c>
      <c r="H181" s="167">
        <v>6</v>
      </c>
      <c r="I181" s="168"/>
      <c r="L181" s="164"/>
      <c r="M181" s="169"/>
      <c r="T181" s="170"/>
      <c r="AT181" s="165" t="s">
        <v>181</v>
      </c>
      <c r="AU181" s="165" t="s">
        <v>90</v>
      </c>
      <c r="AV181" s="13" t="s">
        <v>136</v>
      </c>
      <c r="AW181" s="13" t="s">
        <v>37</v>
      </c>
      <c r="AX181" s="13" t="s">
        <v>21</v>
      </c>
      <c r="AY181" s="165" t="s">
        <v>137</v>
      </c>
    </row>
    <row r="182" spans="2:65" s="10" customFormat="1" ht="22.95" customHeight="1">
      <c r="B182" s="119"/>
      <c r="D182" s="120" t="s">
        <v>81</v>
      </c>
      <c r="E182" s="155" t="s">
        <v>241</v>
      </c>
      <c r="F182" s="155" t="s">
        <v>242</v>
      </c>
      <c r="I182" s="122"/>
      <c r="J182" s="156">
        <f>BK182</f>
        <v>10454.530000000001</v>
      </c>
      <c r="L182" s="119"/>
      <c r="M182" s="124"/>
      <c r="P182" s="125">
        <f>P183</f>
        <v>0</v>
      </c>
      <c r="R182" s="125">
        <f>R183</f>
        <v>0</v>
      </c>
      <c r="T182" s="126">
        <f>T183</f>
        <v>0</v>
      </c>
      <c r="AR182" s="120" t="s">
        <v>21</v>
      </c>
      <c r="AT182" s="127" t="s">
        <v>81</v>
      </c>
      <c r="AU182" s="127" t="s">
        <v>21</v>
      </c>
      <c r="AY182" s="120" t="s">
        <v>137</v>
      </c>
      <c r="BK182" s="128">
        <f>BK183</f>
        <v>10454.530000000001</v>
      </c>
    </row>
    <row r="183" spans="2:65" s="1" customFormat="1" ht="24.15" customHeight="1">
      <c r="B183" s="31"/>
      <c r="C183" s="129" t="s">
        <v>338</v>
      </c>
      <c r="D183" s="129" t="s">
        <v>138</v>
      </c>
      <c r="E183" s="130" t="s">
        <v>339</v>
      </c>
      <c r="F183" s="131" t="s">
        <v>340</v>
      </c>
      <c r="G183" s="132" t="s">
        <v>227</v>
      </c>
      <c r="H183" s="133">
        <v>40.838000000000001</v>
      </c>
      <c r="I183" s="134">
        <v>256</v>
      </c>
      <c r="J183" s="135">
        <f>ROUND(I183*H183,2)</f>
        <v>10454.530000000001</v>
      </c>
      <c r="K183" s="131" t="s">
        <v>142</v>
      </c>
      <c r="L183" s="31"/>
      <c r="M183" s="146" t="s">
        <v>1</v>
      </c>
      <c r="N183" s="147" t="s">
        <v>47</v>
      </c>
      <c r="O183" s="148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AR183" s="140" t="s">
        <v>136</v>
      </c>
      <c r="AT183" s="140" t="s">
        <v>138</v>
      </c>
      <c r="AU183" s="140" t="s">
        <v>90</v>
      </c>
      <c r="AY183" s="16" t="s">
        <v>137</v>
      </c>
      <c r="BE183" s="141">
        <f>IF(N183="základní",J183,0)</f>
        <v>10454.530000000001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6" t="s">
        <v>21</v>
      </c>
      <c r="BK183" s="141">
        <f>ROUND(I183*H183,2)</f>
        <v>10454.530000000001</v>
      </c>
      <c r="BL183" s="16" t="s">
        <v>136</v>
      </c>
      <c r="BM183" s="140" t="s">
        <v>341</v>
      </c>
    </row>
    <row r="184" spans="2:65" s="1" customFormat="1" ht="6.9" customHeight="1"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1"/>
    </row>
  </sheetData>
  <sheetProtection algorithmName="SHA-512" hashValue="G2RUtQLgA0XVLb3nmw9WiNh30IU1oFk9b+JVlrHDQlmFpwF8qGenlCD4T6VlaZD8cWijI1I4I37AByM8szdtbQ==" saltValue="/QhMEgOfd56ZyaF3BfLaeAUPw/QiZyrK7MK6ZudAxbPAlnFlb58+ErOP2evDn2/HVxchDVP1emNWy3X60vjE0w==" spinCount="100000" sheet="1" objects="1" scenarios="1" formatColumns="0" formatRows="0" autoFilter="0"/>
  <autoFilter ref="C124:K18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2"/>
  <sheetViews>
    <sheetView showGridLines="0" topLeftCell="A190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ht="12" customHeight="1">
      <c r="B8" s="19"/>
      <c r="D8" s="26" t="s">
        <v>112</v>
      </c>
      <c r="L8" s="19"/>
    </row>
    <row r="9" spans="2:46" s="1" customFormat="1" ht="16.5" customHeight="1">
      <c r="B9" s="31"/>
      <c r="E9" s="230" t="s">
        <v>342</v>
      </c>
      <c r="F9" s="229"/>
      <c r="G9" s="229"/>
      <c r="H9" s="229"/>
      <c r="L9" s="31"/>
    </row>
    <row r="10" spans="2:46" s="1" customFormat="1" ht="12" customHeight="1">
      <c r="B10" s="31"/>
      <c r="D10" s="26" t="s">
        <v>167</v>
      </c>
      <c r="L10" s="31"/>
    </row>
    <row r="11" spans="2:46" s="1" customFormat="1" ht="16.5" customHeight="1">
      <c r="B11" s="31"/>
      <c r="E11" s="200" t="s">
        <v>343</v>
      </c>
      <c r="F11" s="229"/>
      <c r="G11" s="229"/>
      <c r="H11" s="229"/>
      <c r="L11" s="31"/>
    </row>
    <row r="12" spans="2:46" s="1" customFormat="1">
      <c r="B12" s="31"/>
      <c r="L12" s="31"/>
    </row>
    <row r="13" spans="2:46" s="1" customFormat="1" ht="12" customHeight="1">
      <c r="B13" s="31"/>
      <c r="D13" s="26" t="s">
        <v>19</v>
      </c>
      <c r="F13" s="24" t="s">
        <v>1</v>
      </c>
      <c r="I13" s="26" t="s">
        <v>20</v>
      </c>
      <c r="J13" s="24" t="s">
        <v>1</v>
      </c>
      <c r="L13" s="31"/>
    </row>
    <row r="14" spans="2:46" s="1" customFormat="1" ht="12" customHeight="1">
      <c r="B14" s="31"/>
      <c r="D14" s="26" t="s">
        <v>22</v>
      </c>
      <c r="F14" s="24" t="s">
        <v>23</v>
      </c>
      <c r="I14" s="26" t="s">
        <v>24</v>
      </c>
      <c r="J14" s="51" t="str">
        <f>'Rekapitulace stavby'!AN8</f>
        <v>5. 4. 2023</v>
      </c>
      <c r="L14" s="31"/>
    </row>
    <row r="15" spans="2:46" s="1" customFormat="1" ht="10.95" customHeight="1">
      <c r="B15" s="31"/>
      <c r="L15" s="31"/>
    </row>
    <row r="16" spans="2:46" s="1" customFormat="1" ht="12" customHeight="1">
      <c r="B16" s="31"/>
      <c r="D16" s="26" t="s">
        <v>28</v>
      </c>
      <c r="I16" s="26" t="s">
        <v>29</v>
      </c>
      <c r="J16" s="24" t="s">
        <v>30</v>
      </c>
      <c r="L16" s="31"/>
    </row>
    <row r="17" spans="2:12" s="1" customFormat="1" ht="18" customHeight="1">
      <c r="B17" s="31"/>
      <c r="E17" s="24" t="s">
        <v>31</v>
      </c>
      <c r="I17" s="26" t="s">
        <v>32</v>
      </c>
      <c r="J17" s="24" t="s">
        <v>33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34</v>
      </c>
      <c r="I19" s="26" t="s">
        <v>29</v>
      </c>
      <c r="J19" s="27" t="str">
        <f>'Rekapitulace stavby'!AN13</f>
        <v>026 57 392</v>
      </c>
      <c r="L19" s="31"/>
    </row>
    <row r="20" spans="2:12" s="1" customFormat="1" ht="18" customHeight="1">
      <c r="B20" s="31"/>
      <c r="E20" s="232" t="str">
        <f>'Rekapitulace stavby'!E14</f>
        <v>BERKASTAV s.r.o.</v>
      </c>
      <c r="F20" s="222"/>
      <c r="G20" s="222"/>
      <c r="H20" s="222"/>
      <c r="I20" s="26" t="s">
        <v>32</v>
      </c>
      <c r="J20" s="27" t="str">
        <f>'Rekapitulace stavby'!AN14</f>
        <v>CZ02657392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35</v>
      </c>
      <c r="I22" s="26" t="s">
        <v>29</v>
      </c>
      <c r="J22" s="24" t="s">
        <v>36</v>
      </c>
      <c r="L22" s="31"/>
    </row>
    <row r="23" spans="2:12" s="1" customFormat="1" ht="18" customHeight="1">
      <c r="B23" s="31"/>
      <c r="E23" s="24" t="s">
        <v>38</v>
      </c>
      <c r="I23" s="26" t="s">
        <v>32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39</v>
      </c>
      <c r="I25" s="26" t="s">
        <v>29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32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41</v>
      </c>
      <c r="L28" s="31"/>
    </row>
    <row r="29" spans="2:12" s="7" customFormat="1" ht="16.5" customHeight="1">
      <c r="B29" s="93"/>
      <c r="E29" s="226" t="s">
        <v>1</v>
      </c>
      <c r="F29" s="226"/>
      <c r="G29" s="226"/>
      <c r="H29" s="226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42</v>
      </c>
      <c r="J32" s="65">
        <f>ROUND(J125, 2)</f>
        <v>2635385.06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44</v>
      </c>
      <c r="I34" s="34" t="s">
        <v>43</v>
      </c>
      <c r="J34" s="34" t="s">
        <v>45</v>
      </c>
      <c r="L34" s="31"/>
    </row>
    <row r="35" spans="2:12" s="1" customFormat="1" ht="14.4" customHeight="1">
      <c r="B35" s="31"/>
      <c r="D35" s="54" t="s">
        <v>46</v>
      </c>
      <c r="E35" s="26" t="s">
        <v>47</v>
      </c>
      <c r="F35" s="85">
        <f>ROUND((SUM(BE125:BE211)),  2)</f>
        <v>2635385.06</v>
      </c>
      <c r="I35" s="95">
        <v>0.21</v>
      </c>
      <c r="J35" s="85">
        <f>ROUND(((SUM(BE125:BE211))*I35),  2)</f>
        <v>553430.86</v>
      </c>
      <c r="L35" s="31"/>
    </row>
    <row r="36" spans="2:12" s="1" customFormat="1" ht="14.4" customHeight="1">
      <c r="B36" s="31"/>
      <c r="E36" s="26" t="s">
        <v>48</v>
      </c>
      <c r="F36" s="85">
        <f>ROUND((SUM(BF125:BF211)),  2)</f>
        <v>0</v>
      </c>
      <c r="I36" s="95">
        <v>0.15</v>
      </c>
      <c r="J36" s="85">
        <f>ROUND(((SUM(BF125:BF211))*I36),  2)</f>
        <v>0</v>
      </c>
      <c r="L36" s="31"/>
    </row>
    <row r="37" spans="2:12" s="1" customFormat="1" ht="14.4" hidden="1" customHeight="1">
      <c r="B37" s="31"/>
      <c r="E37" s="26" t="s">
        <v>49</v>
      </c>
      <c r="F37" s="85">
        <f>ROUND((SUM(BG125:BG211)),  2)</f>
        <v>0</v>
      </c>
      <c r="I37" s="95">
        <v>0.21</v>
      </c>
      <c r="J37" s="85">
        <f>0</f>
        <v>0</v>
      </c>
      <c r="L37" s="31"/>
    </row>
    <row r="38" spans="2:12" s="1" customFormat="1" ht="14.4" hidden="1" customHeight="1">
      <c r="B38" s="31"/>
      <c r="E38" s="26" t="s">
        <v>50</v>
      </c>
      <c r="F38" s="85">
        <f>ROUND((SUM(BH125:BH211)),  2)</f>
        <v>0</v>
      </c>
      <c r="I38" s="95">
        <v>0.15</v>
      </c>
      <c r="J38" s="85">
        <f>0</f>
        <v>0</v>
      </c>
      <c r="L38" s="31"/>
    </row>
    <row r="39" spans="2:12" s="1" customFormat="1" ht="14.4" hidden="1" customHeight="1">
      <c r="B39" s="31"/>
      <c r="E39" s="26" t="s">
        <v>51</v>
      </c>
      <c r="F39" s="85">
        <f>ROUND((SUM(BI125:BI211)),  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52</v>
      </c>
      <c r="E41" s="56"/>
      <c r="F41" s="56"/>
      <c r="G41" s="98" t="s">
        <v>53</v>
      </c>
      <c r="H41" s="99" t="s">
        <v>54</v>
      </c>
      <c r="I41" s="56"/>
      <c r="J41" s="100">
        <f>SUM(J32:J39)</f>
        <v>3188815.92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114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12" ht="12" customHeight="1">
      <c r="B86" s="19"/>
      <c r="C86" s="26" t="s">
        <v>112</v>
      </c>
      <c r="L86" s="19"/>
    </row>
    <row r="87" spans="2:12" s="1" customFormat="1" ht="16.5" customHeight="1">
      <c r="B87" s="31"/>
      <c r="E87" s="230" t="s">
        <v>342</v>
      </c>
      <c r="F87" s="229"/>
      <c r="G87" s="229"/>
      <c r="H87" s="229"/>
      <c r="L87" s="31"/>
    </row>
    <row r="88" spans="2:12" s="1" customFormat="1" ht="12" customHeight="1">
      <c r="B88" s="31"/>
      <c r="C88" s="26" t="s">
        <v>167</v>
      </c>
      <c r="L88" s="31"/>
    </row>
    <row r="89" spans="2:12" s="1" customFormat="1" ht="16.5" customHeight="1">
      <c r="B89" s="31"/>
      <c r="E89" s="200" t="str">
        <f>E11</f>
        <v>2.1 - Větev B, dl. 886 m</v>
      </c>
      <c r="F89" s="229"/>
      <c r="G89" s="229"/>
      <c r="H89" s="229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22</v>
      </c>
      <c r="F91" s="24" t="str">
        <f>F14</f>
        <v>Zlaté Hory</v>
      </c>
      <c r="I91" s="26" t="s">
        <v>24</v>
      </c>
      <c r="J91" s="51" t="str">
        <f>IF(J14="","",J14)</f>
        <v>5. 4. 2023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28</v>
      </c>
      <c r="F93" s="24" t="str">
        <f>E17</f>
        <v>Město Zlaté Hory</v>
      </c>
      <c r="I93" s="26" t="s">
        <v>35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34</v>
      </c>
      <c r="F94" s="24" t="str">
        <f>IF(E20="","",E20)</f>
        <v>BERKASTAV s.r.o.</v>
      </c>
      <c r="I94" s="26" t="s">
        <v>39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115</v>
      </c>
      <c r="D96" s="96"/>
      <c r="E96" s="96"/>
      <c r="F96" s="96"/>
      <c r="G96" s="96"/>
      <c r="H96" s="96"/>
      <c r="I96" s="96"/>
      <c r="J96" s="105" t="s">
        <v>116</v>
      </c>
      <c r="K96" s="96"/>
      <c r="L96" s="31"/>
    </row>
    <row r="97" spans="2:47" s="1" customFormat="1" ht="10.35" customHeight="1">
      <c r="B97" s="31"/>
      <c r="L97" s="31"/>
    </row>
    <row r="98" spans="2:47" s="1" customFormat="1" ht="22.95" customHeight="1">
      <c r="B98" s="31"/>
      <c r="C98" s="106" t="s">
        <v>117</v>
      </c>
      <c r="J98" s="65">
        <f>J125</f>
        <v>2635385.06</v>
      </c>
      <c r="L98" s="31"/>
      <c r="AU98" s="16" t="s">
        <v>118</v>
      </c>
    </row>
    <row r="99" spans="2:47" s="8" customFormat="1" ht="24.9" customHeight="1">
      <c r="B99" s="107"/>
      <c r="D99" s="108" t="s">
        <v>169</v>
      </c>
      <c r="E99" s="109"/>
      <c r="F99" s="109"/>
      <c r="G99" s="109"/>
      <c r="H99" s="109"/>
      <c r="I99" s="109"/>
      <c r="J99" s="110">
        <f>J126</f>
        <v>2635385.06</v>
      </c>
      <c r="L99" s="107"/>
    </row>
    <row r="100" spans="2:47" s="11" customFormat="1" ht="19.95" customHeight="1">
      <c r="B100" s="151"/>
      <c r="D100" s="152" t="s">
        <v>170</v>
      </c>
      <c r="E100" s="153"/>
      <c r="F100" s="153"/>
      <c r="G100" s="153"/>
      <c r="H100" s="153"/>
      <c r="I100" s="153"/>
      <c r="J100" s="154">
        <f>J127</f>
        <v>519937.16000000003</v>
      </c>
      <c r="L100" s="151"/>
    </row>
    <row r="101" spans="2:47" s="11" customFormat="1" ht="19.95" customHeight="1">
      <c r="B101" s="151"/>
      <c r="D101" s="152" t="s">
        <v>171</v>
      </c>
      <c r="E101" s="153"/>
      <c r="F101" s="153"/>
      <c r="G101" s="153"/>
      <c r="H101" s="153"/>
      <c r="I101" s="153"/>
      <c r="J101" s="154">
        <f>J189</f>
        <v>2024300</v>
      </c>
      <c r="L101" s="151"/>
    </row>
    <row r="102" spans="2:47" s="11" customFormat="1" ht="19.95" customHeight="1">
      <c r="B102" s="151"/>
      <c r="D102" s="152" t="s">
        <v>172</v>
      </c>
      <c r="E102" s="153"/>
      <c r="F102" s="153"/>
      <c r="G102" s="153"/>
      <c r="H102" s="153"/>
      <c r="I102" s="153"/>
      <c r="J102" s="154">
        <f>J199</f>
        <v>78720</v>
      </c>
      <c r="L102" s="151"/>
    </row>
    <row r="103" spans="2:47" s="11" customFormat="1" ht="19.95" customHeight="1">
      <c r="B103" s="151"/>
      <c r="D103" s="152" t="s">
        <v>173</v>
      </c>
      <c r="E103" s="153"/>
      <c r="F103" s="153"/>
      <c r="G103" s="153"/>
      <c r="H103" s="153"/>
      <c r="I103" s="153"/>
      <c r="J103" s="154">
        <f>J210</f>
        <v>12427.9</v>
      </c>
      <c r="L103" s="151"/>
    </row>
    <row r="104" spans="2:47" s="1" customFormat="1" ht="21.75" customHeight="1">
      <c r="B104" s="31"/>
      <c r="L104" s="31"/>
    </row>
    <row r="105" spans="2:47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47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47" s="1" customFormat="1" ht="24.9" customHeight="1">
      <c r="B110" s="31"/>
      <c r="C110" s="20" t="s">
        <v>121</v>
      </c>
      <c r="L110" s="31"/>
    </row>
    <row r="111" spans="2:47" s="1" customFormat="1" ht="6.9" customHeight="1">
      <c r="B111" s="31"/>
      <c r="L111" s="31"/>
    </row>
    <row r="112" spans="2:47" s="1" customFormat="1" ht="12" customHeight="1">
      <c r="B112" s="31"/>
      <c r="C112" s="26" t="s">
        <v>16</v>
      </c>
      <c r="L112" s="31"/>
    </row>
    <row r="113" spans="2:65" s="1" customFormat="1" ht="16.5" customHeight="1">
      <c r="B113" s="31"/>
      <c r="E113" s="230" t="str">
        <f>E7</f>
        <v>Rekonstrukce lesní cesty Zlaté Hory - Rožmitál</v>
      </c>
      <c r="F113" s="231"/>
      <c r="G113" s="231"/>
      <c r="H113" s="231"/>
      <c r="L113" s="31"/>
    </row>
    <row r="114" spans="2:65" ht="12" customHeight="1">
      <c r="B114" s="19"/>
      <c r="C114" s="26" t="s">
        <v>112</v>
      </c>
      <c r="L114" s="19"/>
    </row>
    <row r="115" spans="2:65" s="1" customFormat="1" ht="16.5" customHeight="1">
      <c r="B115" s="31"/>
      <c r="E115" s="230" t="s">
        <v>342</v>
      </c>
      <c r="F115" s="229"/>
      <c r="G115" s="229"/>
      <c r="H115" s="229"/>
      <c r="L115" s="31"/>
    </row>
    <row r="116" spans="2:65" s="1" customFormat="1" ht="12" customHeight="1">
      <c r="B116" s="31"/>
      <c r="C116" s="26" t="s">
        <v>167</v>
      </c>
      <c r="L116" s="31"/>
    </row>
    <row r="117" spans="2:65" s="1" customFormat="1" ht="16.5" customHeight="1">
      <c r="B117" s="31"/>
      <c r="E117" s="200" t="str">
        <f>E11</f>
        <v>2.1 - Větev B, dl. 886 m</v>
      </c>
      <c r="F117" s="229"/>
      <c r="G117" s="229"/>
      <c r="H117" s="229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22</v>
      </c>
      <c r="F119" s="24" t="str">
        <f>F14</f>
        <v>Zlaté Hory</v>
      </c>
      <c r="I119" s="26" t="s">
        <v>24</v>
      </c>
      <c r="J119" s="51" t="str">
        <f>IF(J14="","",J14)</f>
        <v>5. 4. 2023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28</v>
      </c>
      <c r="F121" s="24" t="str">
        <f>E17</f>
        <v>Město Zlaté Hory</v>
      </c>
      <c r="I121" s="26" t="s">
        <v>35</v>
      </c>
      <c r="J121" s="29" t="str">
        <f>E23</f>
        <v>Ing. Miroslav Knápek</v>
      </c>
      <c r="L121" s="31"/>
    </row>
    <row r="122" spans="2:65" s="1" customFormat="1" ht="15.15" customHeight="1">
      <c r="B122" s="31"/>
      <c r="C122" s="26" t="s">
        <v>34</v>
      </c>
      <c r="F122" s="24" t="str">
        <f>IF(E20="","",E20)</f>
        <v>BERKASTAV s.r.o.</v>
      </c>
      <c r="I122" s="26" t="s">
        <v>39</v>
      </c>
      <c r="J122" s="29" t="str">
        <f>E26</f>
        <v xml:space="preserve"> </v>
      </c>
      <c r="L122" s="31"/>
    </row>
    <row r="123" spans="2:65" s="1" customFormat="1" ht="10.35" customHeight="1">
      <c r="B123" s="31"/>
      <c r="L123" s="31"/>
    </row>
    <row r="124" spans="2:65" s="9" customFormat="1" ht="29.25" customHeight="1">
      <c r="B124" s="111"/>
      <c r="C124" s="112" t="s">
        <v>122</v>
      </c>
      <c r="D124" s="113" t="s">
        <v>67</v>
      </c>
      <c r="E124" s="113" t="s">
        <v>63</v>
      </c>
      <c r="F124" s="113" t="s">
        <v>64</v>
      </c>
      <c r="G124" s="113" t="s">
        <v>123</v>
      </c>
      <c r="H124" s="113" t="s">
        <v>124</v>
      </c>
      <c r="I124" s="113" t="s">
        <v>125</v>
      </c>
      <c r="J124" s="113" t="s">
        <v>116</v>
      </c>
      <c r="K124" s="114" t="s">
        <v>126</v>
      </c>
      <c r="L124" s="111"/>
      <c r="M124" s="58" t="s">
        <v>1</v>
      </c>
      <c r="N124" s="59" t="s">
        <v>46</v>
      </c>
      <c r="O124" s="59" t="s">
        <v>127</v>
      </c>
      <c r="P124" s="59" t="s">
        <v>128</v>
      </c>
      <c r="Q124" s="59" t="s">
        <v>129</v>
      </c>
      <c r="R124" s="59" t="s">
        <v>130</v>
      </c>
      <c r="S124" s="59" t="s">
        <v>131</v>
      </c>
      <c r="T124" s="60" t="s">
        <v>132</v>
      </c>
    </row>
    <row r="125" spans="2:65" s="1" customFormat="1" ht="22.95" customHeight="1">
      <c r="B125" s="31"/>
      <c r="C125" s="63" t="s">
        <v>133</v>
      </c>
      <c r="J125" s="115">
        <f>BK125</f>
        <v>2635385.06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2485.58</v>
      </c>
      <c r="S125" s="52"/>
      <c r="T125" s="117">
        <f>T126</f>
        <v>303.8</v>
      </c>
      <c r="AT125" s="16" t="s">
        <v>81</v>
      </c>
      <c r="AU125" s="16" t="s">
        <v>118</v>
      </c>
      <c r="BK125" s="118">
        <f>BK126</f>
        <v>2635385.06</v>
      </c>
    </row>
    <row r="126" spans="2:65" s="10" customFormat="1" ht="25.95" customHeight="1">
      <c r="B126" s="119"/>
      <c r="D126" s="120" t="s">
        <v>81</v>
      </c>
      <c r="E126" s="121" t="s">
        <v>174</v>
      </c>
      <c r="F126" s="121" t="s">
        <v>175</v>
      </c>
      <c r="I126" s="122"/>
      <c r="J126" s="123">
        <f>BK126</f>
        <v>2635385.06</v>
      </c>
      <c r="L126" s="119"/>
      <c r="M126" s="124"/>
      <c r="P126" s="125">
        <f>P127+P189+P199+P210</f>
        <v>0</v>
      </c>
      <c r="R126" s="125">
        <f>R127+R189+R199+R210</f>
        <v>2485.58</v>
      </c>
      <c r="T126" s="126">
        <f>T127+T189+T199+T210</f>
        <v>303.8</v>
      </c>
      <c r="AR126" s="120" t="s">
        <v>21</v>
      </c>
      <c r="AT126" s="127" t="s">
        <v>81</v>
      </c>
      <c r="AU126" s="127" t="s">
        <v>82</v>
      </c>
      <c r="AY126" s="120" t="s">
        <v>137</v>
      </c>
      <c r="BK126" s="128">
        <f>BK127+BK189+BK199+BK210</f>
        <v>2635385.06</v>
      </c>
    </row>
    <row r="127" spans="2:65" s="10" customFormat="1" ht="22.95" customHeight="1">
      <c r="B127" s="119"/>
      <c r="D127" s="120" t="s">
        <v>81</v>
      </c>
      <c r="E127" s="155" t="s">
        <v>21</v>
      </c>
      <c r="F127" s="155" t="s">
        <v>176</v>
      </c>
      <c r="I127" s="122"/>
      <c r="J127" s="156">
        <f>BK127</f>
        <v>519937.16000000003</v>
      </c>
      <c r="L127" s="119"/>
      <c r="M127" s="124"/>
      <c r="P127" s="125">
        <f>SUM(P128:P188)</f>
        <v>0</v>
      </c>
      <c r="R127" s="125">
        <f>SUM(R128:R188)</f>
        <v>0</v>
      </c>
      <c r="T127" s="126">
        <f>SUM(T128:T188)</f>
        <v>303.8</v>
      </c>
      <c r="AR127" s="120" t="s">
        <v>21</v>
      </c>
      <c r="AT127" s="127" t="s">
        <v>81</v>
      </c>
      <c r="AU127" s="127" t="s">
        <v>21</v>
      </c>
      <c r="AY127" s="120" t="s">
        <v>137</v>
      </c>
      <c r="BK127" s="128">
        <f>SUM(BK128:BK188)</f>
        <v>519937.16000000003</v>
      </c>
    </row>
    <row r="128" spans="2:65" s="1" customFormat="1" ht="37.950000000000003" customHeight="1">
      <c r="B128" s="31"/>
      <c r="C128" s="129" t="s">
        <v>21</v>
      </c>
      <c r="D128" s="129" t="s">
        <v>138</v>
      </c>
      <c r="E128" s="130" t="s">
        <v>344</v>
      </c>
      <c r="F128" s="131" t="s">
        <v>345</v>
      </c>
      <c r="G128" s="132" t="s">
        <v>179</v>
      </c>
      <c r="H128" s="133">
        <v>600</v>
      </c>
      <c r="I128" s="134">
        <v>34</v>
      </c>
      <c r="J128" s="135">
        <f>ROUND(I128*H128,2)</f>
        <v>20400</v>
      </c>
      <c r="K128" s="131" t="s">
        <v>142</v>
      </c>
      <c r="L128" s="31"/>
      <c r="M128" s="136" t="s">
        <v>1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136</v>
      </c>
      <c r="AT128" s="140" t="s">
        <v>138</v>
      </c>
      <c r="AU128" s="140" t="s">
        <v>90</v>
      </c>
      <c r="AY128" s="16" t="s">
        <v>137</v>
      </c>
      <c r="BE128" s="141">
        <f>IF(N128="základní",J128,0)</f>
        <v>20400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21</v>
      </c>
      <c r="BK128" s="141">
        <f>ROUND(I128*H128,2)</f>
        <v>20400</v>
      </c>
      <c r="BL128" s="16" t="s">
        <v>136</v>
      </c>
      <c r="BM128" s="140" t="s">
        <v>346</v>
      </c>
    </row>
    <row r="129" spans="2:65" s="1" customFormat="1" ht="24.15" customHeight="1">
      <c r="B129" s="31"/>
      <c r="C129" s="129" t="s">
        <v>90</v>
      </c>
      <c r="D129" s="129" t="s">
        <v>138</v>
      </c>
      <c r="E129" s="130" t="s">
        <v>347</v>
      </c>
      <c r="F129" s="131" t="s">
        <v>348</v>
      </c>
      <c r="G129" s="132" t="s">
        <v>186</v>
      </c>
      <c r="H129" s="133">
        <v>10</v>
      </c>
      <c r="I129" s="134">
        <v>4636</v>
      </c>
      <c r="J129" s="135">
        <f>ROUND(I129*H129,2)</f>
        <v>46360</v>
      </c>
      <c r="K129" s="131" t="s">
        <v>156</v>
      </c>
      <c r="L129" s="31"/>
      <c r="M129" s="136" t="s">
        <v>1</v>
      </c>
      <c r="N129" s="137" t="s">
        <v>47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136</v>
      </c>
      <c r="AT129" s="140" t="s">
        <v>138</v>
      </c>
      <c r="AU129" s="140" t="s">
        <v>90</v>
      </c>
      <c r="AY129" s="16" t="s">
        <v>137</v>
      </c>
      <c r="BE129" s="141">
        <f>IF(N129="základní",J129,0)</f>
        <v>46360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21</v>
      </c>
      <c r="BK129" s="141">
        <f>ROUND(I129*H129,2)</f>
        <v>46360</v>
      </c>
      <c r="BL129" s="16" t="s">
        <v>136</v>
      </c>
      <c r="BM129" s="140" t="s">
        <v>349</v>
      </c>
    </row>
    <row r="130" spans="2:65" s="12" customFormat="1">
      <c r="B130" s="157"/>
      <c r="D130" s="142" t="s">
        <v>181</v>
      </c>
      <c r="E130" s="158" t="s">
        <v>1</v>
      </c>
      <c r="F130" s="159" t="s">
        <v>350</v>
      </c>
      <c r="H130" s="160">
        <v>3</v>
      </c>
      <c r="I130" s="161"/>
      <c r="L130" s="157"/>
      <c r="M130" s="162"/>
      <c r="T130" s="163"/>
      <c r="AT130" s="158" t="s">
        <v>181</v>
      </c>
      <c r="AU130" s="158" t="s">
        <v>90</v>
      </c>
      <c r="AV130" s="12" t="s">
        <v>90</v>
      </c>
      <c r="AW130" s="12" t="s">
        <v>37</v>
      </c>
      <c r="AX130" s="12" t="s">
        <v>82</v>
      </c>
      <c r="AY130" s="158" t="s">
        <v>137</v>
      </c>
    </row>
    <row r="131" spans="2:65" s="12" customFormat="1">
      <c r="B131" s="157"/>
      <c r="D131" s="142" t="s">
        <v>181</v>
      </c>
      <c r="E131" s="158" t="s">
        <v>1</v>
      </c>
      <c r="F131" s="159" t="s">
        <v>351</v>
      </c>
      <c r="H131" s="160">
        <v>7</v>
      </c>
      <c r="I131" s="161"/>
      <c r="L131" s="157"/>
      <c r="M131" s="162"/>
      <c r="T131" s="163"/>
      <c r="AT131" s="158" t="s">
        <v>181</v>
      </c>
      <c r="AU131" s="158" t="s">
        <v>90</v>
      </c>
      <c r="AV131" s="12" t="s">
        <v>90</v>
      </c>
      <c r="AW131" s="12" t="s">
        <v>37</v>
      </c>
      <c r="AX131" s="12" t="s">
        <v>82</v>
      </c>
      <c r="AY131" s="158" t="s">
        <v>137</v>
      </c>
    </row>
    <row r="132" spans="2:65" s="13" customFormat="1">
      <c r="B132" s="164"/>
      <c r="D132" s="142" t="s">
        <v>181</v>
      </c>
      <c r="E132" s="165" t="s">
        <v>1</v>
      </c>
      <c r="F132" s="166" t="s">
        <v>183</v>
      </c>
      <c r="H132" s="167">
        <v>10</v>
      </c>
      <c r="I132" s="168"/>
      <c r="L132" s="164"/>
      <c r="M132" s="169"/>
      <c r="T132" s="170"/>
      <c r="AT132" s="165" t="s">
        <v>181</v>
      </c>
      <c r="AU132" s="165" t="s">
        <v>90</v>
      </c>
      <c r="AV132" s="13" t="s">
        <v>136</v>
      </c>
      <c r="AW132" s="13" t="s">
        <v>37</v>
      </c>
      <c r="AX132" s="13" t="s">
        <v>21</v>
      </c>
      <c r="AY132" s="165" t="s">
        <v>137</v>
      </c>
    </row>
    <row r="133" spans="2:65" s="1" customFormat="1" ht="24.15" customHeight="1">
      <c r="B133" s="31"/>
      <c r="C133" s="129" t="s">
        <v>152</v>
      </c>
      <c r="D133" s="129" t="s">
        <v>138</v>
      </c>
      <c r="E133" s="130" t="s">
        <v>352</v>
      </c>
      <c r="F133" s="131" t="s">
        <v>353</v>
      </c>
      <c r="G133" s="132" t="s">
        <v>149</v>
      </c>
      <c r="H133" s="133">
        <v>3</v>
      </c>
      <c r="I133" s="134">
        <v>206</v>
      </c>
      <c r="J133" s="135">
        <f>ROUND(I133*H133,2)</f>
        <v>618</v>
      </c>
      <c r="K133" s="131" t="s">
        <v>142</v>
      </c>
      <c r="L133" s="31"/>
      <c r="M133" s="136" t="s">
        <v>1</v>
      </c>
      <c r="N133" s="137" t="s">
        <v>47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136</v>
      </c>
      <c r="AT133" s="140" t="s">
        <v>138</v>
      </c>
      <c r="AU133" s="140" t="s">
        <v>90</v>
      </c>
      <c r="AY133" s="16" t="s">
        <v>137</v>
      </c>
      <c r="BE133" s="141">
        <f>IF(N133="základní",J133,0)</f>
        <v>618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6" t="s">
        <v>21</v>
      </c>
      <c r="BK133" s="141">
        <f>ROUND(I133*H133,2)</f>
        <v>618</v>
      </c>
      <c r="BL133" s="16" t="s">
        <v>136</v>
      </c>
      <c r="BM133" s="140" t="s">
        <v>354</v>
      </c>
    </row>
    <row r="134" spans="2:65" s="12" customFormat="1">
      <c r="B134" s="157"/>
      <c r="D134" s="142" t="s">
        <v>181</v>
      </c>
      <c r="E134" s="158" t="s">
        <v>1</v>
      </c>
      <c r="F134" s="159" t="s">
        <v>355</v>
      </c>
      <c r="H134" s="160">
        <v>1</v>
      </c>
      <c r="I134" s="161"/>
      <c r="L134" s="157"/>
      <c r="M134" s="162"/>
      <c r="T134" s="163"/>
      <c r="AT134" s="158" t="s">
        <v>181</v>
      </c>
      <c r="AU134" s="158" t="s">
        <v>90</v>
      </c>
      <c r="AV134" s="12" t="s">
        <v>90</v>
      </c>
      <c r="AW134" s="12" t="s">
        <v>37</v>
      </c>
      <c r="AX134" s="12" t="s">
        <v>82</v>
      </c>
      <c r="AY134" s="158" t="s">
        <v>137</v>
      </c>
    </row>
    <row r="135" spans="2:65" s="12" customFormat="1">
      <c r="B135" s="157"/>
      <c r="D135" s="142" t="s">
        <v>181</v>
      </c>
      <c r="E135" s="158" t="s">
        <v>1</v>
      </c>
      <c r="F135" s="159" t="s">
        <v>356</v>
      </c>
      <c r="H135" s="160">
        <v>1</v>
      </c>
      <c r="I135" s="161"/>
      <c r="L135" s="157"/>
      <c r="M135" s="162"/>
      <c r="T135" s="163"/>
      <c r="AT135" s="158" t="s">
        <v>181</v>
      </c>
      <c r="AU135" s="158" t="s">
        <v>90</v>
      </c>
      <c r="AV135" s="12" t="s">
        <v>90</v>
      </c>
      <c r="AW135" s="12" t="s">
        <v>37</v>
      </c>
      <c r="AX135" s="12" t="s">
        <v>82</v>
      </c>
      <c r="AY135" s="158" t="s">
        <v>137</v>
      </c>
    </row>
    <row r="136" spans="2:65" s="12" customFormat="1">
      <c r="B136" s="157"/>
      <c r="D136" s="142" t="s">
        <v>181</v>
      </c>
      <c r="E136" s="158" t="s">
        <v>1</v>
      </c>
      <c r="F136" s="159" t="s">
        <v>357</v>
      </c>
      <c r="H136" s="160">
        <v>1</v>
      </c>
      <c r="I136" s="161"/>
      <c r="L136" s="157"/>
      <c r="M136" s="162"/>
      <c r="T136" s="163"/>
      <c r="AT136" s="158" t="s">
        <v>181</v>
      </c>
      <c r="AU136" s="158" t="s">
        <v>90</v>
      </c>
      <c r="AV136" s="12" t="s">
        <v>90</v>
      </c>
      <c r="AW136" s="12" t="s">
        <v>37</v>
      </c>
      <c r="AX136" s="12" t="s">
        <v>82</v>
      </c>
      <c r="AY136" s="158" t="s">
        <v>137</v>
      </c>
    </row>
    <row r="137" spans="2:65" s="13" customFormat="1">
      <c r="B137" s="164"/>
      <c r="D137" s="142" t="s">
        <v>181</v>
      </c>
      <c r="E137" s="165" t="s">
        <v>1</v>
      </c>
      <c r="F137" s="166" t="s">
        <v>183</v>
      </c>
      <c r="H137" s="167">
        <v>3</v>
      </c>
      <c r="I137" s="168"/>
      <c r="L137" s="164"/>
      <c r="M137" s="169"/>
      <c r="T137" s="170"/>
      <c r="AT137" s="165" t="s">
        <v>181</v>
      </c>
      <c r="AU137" s="165" t="s">
        <v>90</v>
      </c>
      <c r="AV137" s="13" t="s">
        <v>136</v>
      </c>
      <c r="AW137" s="13" t="s">
        <v>37</v>
      </c>
      <c r="AX137" s="13" t="s">
        <v>21</v>
      </c>
      <c r="AY137" s="165" t="s">
        <v>137</v>
      </c>
    </row>
    <row r="138" spans="2:65" s="1" customFormat="1" ht="24.15" customHeight="1">
      <c r="B138" s="31"/>
      <c r="C138" s="129" t="s">
        <v>136</v>
      </c>
      <c r="D138" s="129" t="s">
        <v>138</v>
      </c>
      <c r="E138" s="130" t="s">
        <v>358</v>
      </c>
      <c r="F138" s="131" t="s">
        <v>359</v>
      </c>
      <c r="G138" s="132" t="s">
        <v>149</v>
      </c>
      <c r="H138" s="133">
        <v>4</v>
      </c>
      <c r="I138" s="134">
        <v>370</v>
      </c>
      <c r="J138" s="135">
        <f>ROUND(I138*H138,2)</f>
        <v>1480</v>
      </c>
      <c r="K138" s="131" t="s">
        <v>142</v>
      </c>
      <c r="L138" s="31"/>
      <c r="M138" s="136" t="s">
        <v>1</v>
      </c>
      <c r="N138" s="137" t="s">
        <v>47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136</v>
      </c>
      <c r="AT138" s="140" t="s">
        <v>138</v>
      </c>
      <c r="AU138" s="140" t="s">
        <v>90</v>
      </c>
      <c r="AY138" s="16" t="s">
        <v>137</v>
      </c>
      <c r="BE138" s="141">
        <f>IF(N138="základní",J138,0)</f>
        <v>1480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6" t="s">
        <v>21</v>
      </c>
      <c r="BK138" s="141">
        <f>ROUND(I138*H138,2)</f>
        <v>1480</v>
      </c>
      <c r="BL138" s="16" t="s">
        <v>136</v>
      </c>
      <c r="BM138" s="140" t="s">
        <v>360</v>
      </c>
    </row>
    <row r="139" spans="2:65" s="12" customFormat="1">
      <c r="B139" s="157"/>
      <c r="D139" s="142" t="s">
        <v>181</v>
      </c>
      <c r="E139" s="158" t="s">
        <v>1</v>
      </c>
      <c r="F139" s="159" t="s">
        <v>361</v>
      </c>
      <c r="H139" s="160">
        <v>1</v>
      </c>
      <c r="I139" s="161"/>
      <c r="L139" s="157"/>
      <c r="M139" s="162"/>
      <c r="T139" s="163"/>
      <c r="AT139" s="158" t="s">
        <v>181</v>
      </c>
      <c r="AU139" s="158" t="s">
        <v>90</v>
      </c>
      <c r="AV139" s="12" t="s">
        <v>90</v>
      </c>
      <c r="AW139" s="12" t="s">
        <v>37</v>
      </c>
      <c r="AX139" s="12" t="s">
        <v>82</v>
      </c>
      <c r="AY139" s="158" t="s">
        <v>137</v>
      </c>
    </row>
    <row r="140" spans="2:65" s="12" customFormat="1">
      <c r="B140" s="157"/>
      <c r="D140" s="142" t="s">
        <v>181</v>
      </c>
      <c r="E140" s="158" t="s">
        <v>1</v>
      </c>
      <c r="F140" s="159" t="s">
        <v>362</v>
      </c>
      <c r="H140" s="160">
        <v>2</v>
      </c>
      <c r="I140" s="161"/>
      <c r="L140" s="157"/>
      <c r="M140" s="162"/>
      <c r="T140" s="163"/>
      <c r="AT140" s="158" t="s">
        <v>181</v>
      </c>
      <c r="AU140" s="158" t="s">
        <v>90</v>
      </c>
      <c r="AV140" s="12" t="s">
        <v>90</v>
      </c>
      <c r="AW140" s="12" t="s">
        <v>37</v>
      </c>
      <c r="AX140" s="12" t="s">
        <v>82</v>
      </c>
      <c r="AY140" s="158" t="s">
        <v>137</v>
      </c>
    </row>
    <row r="141" spans="2:65" s="12" customFormat="1">
      <c r="B141" s="157"/>
      <c r="D141" s="142" t="s">
        <v>181</v>
      </c>
      <c r="E141" s="158" t="s">
        <v>1</v>
      </c>
      <c r="F141" s="159" t="s">
        <v>363</v>
      </c>
      <c r="H141" s="160">
        <v>1</v>
      </c>
      <c r="I141" s="161"/>
      <c r="L141" s="157"/>
      <c r="M141" s="162"/>
      <c r="T141" s="163"/>
      <c r="AT141" s="158" t="s">
        <v>181</v>
      </c>
      <c r="AU141" s="158" t="s">
        <v>90</v>
      </c>
      <c r="AV141" s="12" t="s">
        <v>90</v>
      </c>
      <c r="AW141" s="12" t="s">
        <v>37</v>
      </c>
      <c r="AX141" s="12" t="s">
        <v>82</v>
      </c>
      <c r="AY141" s="158" t="s">
        <v>137</v>
      </c>
    </row>
    <row r="142" spans="2:65" s="13" customFormat="1">
      <c r="B142" s="164"/>
      <c r="D142" s="142" t="s">
        <v>181</v>
      </c>
      <c r="E142" s="165" t="s">
        <v>1</v>
      </c>
      <c r="F142" s="166" t="s">
        <v>183</v>
      </c>
      <c r="H142" s="167">
        <v>4</v>
      </c>
      <c r="I142" s="168"/>
      <c r="L142" s="164"/>
      <c r="M142" s="169"/>
      <c r="T142" s="170"/>
      <c r="AT142" s="165" t="s">
        <v>181</v>
      </c>
      <c r="AU142" s="165" t="s">
        <v>90</v>
      </c>
      <c r="AV142" s="13" t="s">
        <v>136</v>
      </c>
      <c r="AW142" s="13" t="s">
        <v>37</v>
      </c>
      <c r="AX142" s="13" t="s">
        <v>21</v>
      </c>
      <c r="AY142" s="165" t="s">
        <v>137</v>
      </c>
    </row>
    <row r="143" spans="2:65" s="1" customFormat="1" ht="24.15" customHeight="1">
      <c r="B143" s="31"/>
      <c r="C143" s="129" t="s">
        <v>161</v>
      </c>
      <c r="D143" s="129" t="s">
        <v>138</v>
      </c>
      <c r="E143" s="130" t="s">
        <v>364</v>
      </c>
      <c r="F143" s="131" t="s">
        <v>365</v>
      </c>
      <c r="G143" s="132" t="s">
        <v>179</v>
      </c>
      <c r="H143" s="133">
        <v>2.952</v>
      </c>
      <c r="I143" s="134">
        <v>4205</v>
      </c>
      <c r="J143" s="135">
        <f>ROUND(I143*H143,2)</f>
        <v>12413.16</v>
      </c>
      <c r="K143" s="131" t="s">
        <v>142</v>
      </c>
      <c r="L143" s="31"/>
      <c r="M143" s="136" t="s">
        <v>1</v>
      </c>
      <c r="N143" s="137" t="s">
        <v>47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136</v>
      </c>
      <c r="AT143" s="140" t="s">
        <v>138</v>
      </c>
      <c r="AU143" s="140" t="s">
        <v>90</v>
      </c>
      <c r="AY143" s="16" t="s">
        <v>137</v>
      </c>
      <c r="BE143" s="141">
        <f>IF(N143="základní",J143,0)</f>
        <v>12413.16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21</v>
      </c>
      <c r="BK143" s="141">
        <f>ROUND(I143*H143,2)</f>
        <v>12413.16</v>
      </c>
      <c r="BL143" s="16" t="s">
        <v>136</v>
      </c>
      <c r="BM143" s="140" t="s">
        <v>366</v>
      </c>
    </row>
    <row r="144" spans="2:65" s="12" customFormat="1">
      <c r="B144" s="157"/>
      <c r="D144" s="142" t="s">
        <v>181</v>
      </c>
      <c r="E144" s="158" t="s">
        <v>1</v>
      </c>
      <c r="F144" s="159" t="s">
        <v>367</v>
      </c>
      <c r="H144" s="160">
        <v>7.0999999999999994E-2</v>
      </c>
      <c r="I144" s="161"/>
      <c r="L144" s="157"/>
      <c r="M144" s="162"/>
      <c r="T144" s="163"/>
      <c r="AT144" s="158" t="s">
        <v>181</v>
      </c>
      <c r="AU144" s="158" t="s">
        <v>90</v>
      </c>
      <c r="AV144" s="12" t="s">
        <v>90</v>
      </c>
      <c r="AW144" s="12" t="s">
        <v>37</v>
      </c>
      <c r="AX144" s="12" t="s">
        <v>82</v>
      </c>
      <c r="AY144" s="158" t="s">
        <v>137</v>
      </c>
    </row>
    <row r="145" spans="2:65" s="12" customFormat="1">
      <c r="B145" s="157"/>
      <c r="D145" s="142" t="s">
        <v>181</v>
      </c>
      <c r="E145" s="158" t="s">
        <v>1</v>
      </c>
      <c r="F145" s="159" t="s">
        <v>368</v>
      </c>
      <c r="H145" s="160">
        <v>0.126</v>
      </c>
      <c r="I145" s="161"/>
      <c r="L145" s="157"/>
      <c r="M145" s="162"/>
      <c r="T145" s="163"/>
      <c r="AT145" s="158" t="s">
        <v>181</v>
      </c>
      <c r="AU145" s="158" t="s">
        <v>90</v>
      </c>
      <c r="AV145" s="12" t="s">
        <v>90</v>
      </c>
      <c r="AW145" s="12" t="s">
        <v>37</v>
      </c>
      <c r="AX145" s="12" t="s">
        <v>82</v>
      </c>
      <c r="AY145" s="158" t="s">
        <v>137</v>
      </c>
    </row>
    <row r="146" spans="2:65" s="12" customFormat="1">
      <c r="B146" s="157"/>
      <c r="D146" s="142" t="s">
        <v>181</v>
      </c>
      <c r="E146" s="158" t="s">
        <v>1</v>
      </c>
      <c r="F146" s="159" t="s">
        <v>369</v>
      </c>
      <c r="H146" s="160">
        <v>0.19600000000000001</v>
      </c>
      <c r="I146" s="161"/>
      <c r="L146" s="157"/>
      <c r="M146" s="162"/>
      <c r="T146" s="163"/>
      <c r="AT146" s="158" t="s">
        <v>181</v>
      </c>
      <c r="AU146" s="158" t="s">
        <v>90</v>
      </c>
      <c r="AV146" s="12" t="s">
        <v>90</v>
      </c>
      <c r="AW146" s="12" t="s">
        <v>37</v>
      </c>
      <c r="AX146" s="12" t="s">
        <v>82</v>
      </c>
      <c r="AY146" s="158" t="s">
        <v>137</v>
      </c>
    </row>
    <row r="147" spans="2:65" s="12" customFormat="1">
      <c r="B147" s="157"/>
      <c r="D147" s="142" t="s">
        <v>181</v>
      </c>
      <c r="E147" s="158" t="s">
        <v>1</v>
      </c>
      <c r="F147" s="159" t="s">
        <v>370</v>
      </c>
      <c r="H147" s="160">
        <v>0.502</v>
      </c>
      <c r="I147" s="161"/>
      <c r="L147" s="157"/>
      <c r="M147" s="162"/>
      <c r="T147" s="163"/>
      <c r="AT147" s="158" t="s">
        <v>181</v>
      </c>
      <c r="AU147" s="158" t="s">
        <v>90</v>
      </c>
      <c r="AV147" s="12" t="s">
        <v>90</v>
      </c>
      <c r="AW147" s="12" t="s">
        <v>37</v>
      </c>
      <c r="AX147" s="12" t="s">
        <v>82</v>
      </c>
      <c r="AY147" s="158" t="s">
        <v>137</v>
      </c>
    </row>
    <row r="148" spans="2:65" s="12" customFormat="1">
      <c r="B148" s="157"/>
      <c r="D148" s="142" t="s">
        <v>181</v>
      </c>
      <c r="E148" s="158" t="s">
        <v>1</v>
      </c>
      <c r="F148" s="159" t="s">
        <v>371</v>
      </c>
      <c r="H148" s="160">
        <v>1.272</v>
      </c>
      <c r="I148" s="161"/>
      <c r="L148" s="157"/>
      <c r="M148" s="162"/>
      <c r="T148" s="163"/>
      <c r="AT148" s="158" t="s">
        <v>181</v>
      </c>
      <c r="AU148" s="158" t="s">
        <v>90</v>
      </c>
      <c r="AV148" s="12" t="s">
        <v>90</v>
      </c>
      <c r="AW148" s="12" t="s">
        <v>37</v>
      </c>
      <c r="AX148" s="12" t="s">
        <v>82</v>
      </c>
      <c r="AY148" s="158" t="s">
        <v>137</v>
      </c>
    </row>
    <row r="149" spans="2:65" s="12" customFormat="1">
      <c r="B149" s="157"/>
      <c r="D149" s="142" t="s">
        <v>181</v>
      </c>
      <c r="E149" s="158" t="s">
        <v>1</v>
      </c>
      <c r="F149" s="159" t="s">
        <v>372</v>
      </c>
      <c r="H149" s="160">
        <v>0.78500000000000003</v>
      </c>
      <c r="I149" s="161"/>
      <c r="L149" s="157"/>
      <c r="M149" s="162"/>
      <c r="T149" s="163"/>
      <c r="AT149" s="158" t="s">
        <v>181</v>
      </c>
      <c r="AU149" s="158" t="s">
        <v>90</v>
      </c>
      <c r="AV149" s="12" t="s">
        <v>90</v>
      </c>
      <c r="AW149" s="12" t="s">
        <v>37</v>
      </c>
      <c r="AX149" s="12" t="s">
        <v>82</v>
      </c>
      <c r="AY149" s="158" t="s">
        <v>137</v>
      </c>
    </row>
    <row r="150" spans="2:65" s="13" customFormat="1">
      <c r="B150" s="164"/>
      <c r="D150" s="142" t="s">
        <v>181</v>
      </c>
      <c r="E150" s="165" t="s">
        <v>1</v>
      </c>
      <c r="F150" s="166" t="s">
        <v>183</v>
      </c>
      <c r="H150" s="167">
        <v>2.952</v>
      </c>
      <c r="I150" s="168"/>
      <c r="L150" s="164"/>
      <c r="M150" s="169"/>
      <c r="T150" s="170"/>
      <c r="AT150" s="165" t="s">
        <v>181</v>
      </c>
      <c r="AU150" s="165" t="s">
        <v>90</v>
      </c>
      <c r="AV150" s="13" t="s">
        <v>136</v>
      </c>
      <c r="AW150" s="13" t="s">
        <v>37</v>
      </c>
      <c r="AX150" s="13" t="s">
        <v>21</v>
      </c>
      <c r="AY150" s="165" t="s">
        <v>137</v>
      </c>
    </row>
    <row r="151" spans="2:65" s="1" customFormat="1" ht="24.15" customHeight="1">
      <c r="B151" s="31"/>
      <c r="C151" s="129" t="s">
        <v>203</v>
      </c>
      <c r="D151" s="129" t="s">
        <v>138</v>
      </c>
      <c r="E151" s="130" t="s">
        <v>177</v>
      </c>
      <c r="F151" s="131" t="s">
        <v>178</v>
      </c>
      <c r="G151" s="132" t="s">
        <v>179</v>
      </c>
      <c r="H151" s="133">
        <v>3100</v>
      </c>
      <c r="I151" s="134">
        <v>29</v>
      </c>
      <c r="J151" s="135">
        <f>ROUND(I151*H151,2)</f>
        <v>89900</v>
      </c>
      <c r="K151" s="131" t="s">
        <v>142</v>
      </c>
      <c r="L151" s="31"/>
      <c r="M151" s="136" t="s">
        <v>1</v>
      </c>
      <c r="N151" s="137" t="s">
        <v>47</v>
      </c>
      <c r="P151" s="138">
        <f>O151*H151</f>
        <v>0</v>
      </c>
      <c r="Q151" s="138">
        <v>0</v>
      </c>
      <c r="R151" s="138">
        <f>Q151*H151</f>
        <v>0</v>
      </c>
      <c r="S151" s="138">
        <v>9.8000000000000004E-2</v>
      </c>
      <c r="T151" s="139">
        <f>S151*H151</f>
        <v>303.8</v>
      </c>
      <c r="AR151" s="140" t="s">
        <v>136</v>
      </c>
      <c r="AT151" s="140" t="s">
        <v>138</v>
      </c>
      <c r="AU151" s="140" t="s">
        <v>90</v>
      </c>
      <c r="AY151" s="16" t="s">
        <v>137</v>
      </c>
      <c r="BE151" s="141">
        <f>IF(N151="základní",J151,0)</f>
        <v>89900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6" t="s">
        <v>21</v>
      </c>
      <c r="BK151" s="141">
        <f>ROUND(I151*H151,2)</f>
        <v>89900</v>
      </c>
      <c r="BL151" s="16" t="s">
        <v>136</v>
      </c>
      <c r="BM151" s="140" t="s">
        <v>373</v>
      </c>
    </row>
    <row r="152" spans="2:65" s="12" customFormat="1" ht="20.399999999999999">
      <c r="B152" s="157"/>
      <c r="D152" s="142" t="s">
        <v>181</v>
      </c>
      <c r="E152" s="158" t="s">
        <v>1</v>
      </c>
      <c r="F152" s="159" t="s">
        <v>374</v>
      </c>
      <c r="H152" s="160">
        <v>3100</v>
      </c>
      <c r="I152" s="161"/>
      <c r="L152" s="157"/>
      <c r="M152" s="162"/>
      <c r="T152" s="163"/>
      <c r="AT152" s="158" t="s">
        <v>181</v>
      </c>
      <c r="AU152" s="158" t="s">
        <v>90</v>
      </c>
      <c r="AV152" s="12" t="s">
        <v>90</v>
      </c>
      <c r="AW152" s="12" t="s">
        <v>37</v>
      </c>
      <c r="AX152" s="12" t="s">
        <v>82</v>
      </c>
      <c r="AY152" s="158" t="s">
        <v>137</v>
      </c>
    </row>
    <row r="153" spans="2:65" s="13" customFormat="1">
      <c r="B153" s="164"/>
      <c r="D153" s="142" t="s">
        <v>181</v>
      </c>
      <c r="E153" s="165" t="s">
        <v>1</v>
      </c>
      <c r="F153" s="166" t="s">
        <v>183</v>
      </c>
      <c r="H153" s="167">
        <v>3100</v>
      </c>
      <c r="I153" s="168"/>
      <c r="L153" s="164"/>
      <c r="M153" s="169"/>
      <c r="T153" s="170"/>
      <c r="AT153" s="165" t="s">
        <v>181</v>
      </c>
      <c r="AU153" s="165" t="s">
        <v>90</v>
      </c>
      <c r="AV153" s="13" t="s">
        <v>136</v>
      </c>
      <c r="AW153" s="13" t="s">
        <v>37</v>
      </c>
      <c r="AX153" s="13" t="s">
        <v>21</v>
      </c>
      <c r="AY153" s="165" t="s">
        <v>137</v>
      </c>
    </row>
    <row r="154" spans="2:65" s="1" customFormat="1" ht="37.950000000000003" customHeight="1">
      <c r="B154" s="31"/>
      <c r="C154" s="129" t="s">
        <v>208</v>
      </c>
      <c r="D154" s="129" t="s">
        <v>138</v>
      </c>
      <c r="E154" s="130" t="s">
        <v>184</v>
      </c>
      <c r="F154" s="131" t="s">
        <v>185</v>
      </c>
      <c r="G154" s="132" t="s">
        <v>186</v>
      </c>
      <c r="H154" s="133">
        <v>926</v>
      </c>
      <c r="I154" s="134">
        <v>195</v>
      </c>
      <c r="J154" s="135">
        <f>ROUND(I154*H154,2)</f>
        <v>180570</v>
      </c>
      <c r="K154" s="131" t="s">
        <v>142</v>
      </c>
      <c r="L154" s="31"/>
      <c r="M154" s="136" t="s">
        <v>1</v>
      </c>
      <c r="N154" s="137" t="s">
        <v>47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136</v>
      </c>
      <c r="AT154" s="140" t="s">
        <v>138</v>
      </c>
      <c r="AU154" s="140" t="s">
        <v>90</v>
      </c>
      <c r="AY154" s="16" t="s">
        <v>137</v>
      </c>
      <c r="BE154" s="141">
        <f>IF(N154="základní",J154,0)</f>
        <v>180570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21</v>
      </c>
      <c r="BK154" s="141">
        <f>ROUND(I154*H154,2)</f>
        <v>180570</v>
      </c>
      <c r="BL154" s="16" t="s">
        <v>136</v>
      </c>
      <c r="BM154" s="140" t="s">
        <v>375</v>
      </c>
    </row>
    <row r="155" spans="2:65" s="12" customFormat="1">
      <c r="B155" s="157"/>
      <c r="D155" s="142" t="s">
        <v>181</v>
      </c>
      <c r="E155" s="158" t="s">
        <v>1</v>
      </c>
      <c r="F155" s="159" t="s">
        <v>376</v>
      </c>
      <c r="H155" s="160">
        <v>837</v>
      </c>
      <c r="I155" s="161"/>
      <c r="L155" s="157"/>
      <c r="M155" s="162"/>
      <c r="T155" s="163"/>
      <c r="AT155" s="158" t="s">
        <v>181</v>
      </c>
      <c r="AU155" s="158" t="s">
        <v>90</v>
      </c>
      <c r="AV155" s="12" t="s">
        <v>90</v>
      </c>
      <c r="AW155" s="12" t="s">
        <v>37</v>
      </c>
      <c r="AX155" s="12" t="s">
        <v>82</v>
      </c>
      <c r="AY155" s="158" t="s">
        <v>137</v>
      </c>
    </row>
    <row r="156" spans="2:65" s="12" customFormat="1" ht="20.399999999999999">
      <c r="B156" s="157"/>
      <c r="D156" s="142" t="s">
        <v>181</v>
      </c>
      <c r="E156" s="158" t="s">
        <v>1</v>
      </c>
      <c r="F156" s="159" t="s">
        <v>377</v>
      </c>
      <c r="H156" s="160">
        <v>89</v>
      </c>
      <c r="I156" s="161"/>
      <c r="L156" s="157"/>
      <c r="M156" s="162"/>
      <c r="T156" s="163"/>
      <c r="AT156" s="158" t="s">
        <v>181</v>
      </c>
      <c r="AU156" s="158" t="s">
        <v>90</v>
      </c>
      <c r="AV156" s="12" t="s">
        <v>90</v>
      </c>
      <c r="AW156" s="12" t="s">
        <v>37</v>
      </c>
      <c r="AX156" s="12" t="s">
        <v>82</v>
      </c>
      <c r="AY156" s="158" t="s">
        <v>137</v>
      </c>
    </row>
    <row r="157" spans="2:65" s="13" customFormat="1">
      <c r="B157" s="164"/>
      <c r="D157" s="142" t="s">
        <v>181</v>
      </c>
      <c r="E157" s="165" t="s">
        <v>1</v>
      </c>
      <c r="F157" s="166" t="s">
        <v>183</v>
      </c>
      <c r="H157" s="167">
        <v>926</v>
      </c>
      <c r="I157" s="168"/>
      <c r="L157" s="164"/>
      <c r="M157" s="169"/>
      <c r="T157" s="170"/>
      <c r="AT157" s="165" t="s">
        <v>181</v>
      </c>
      <c r="AU157" s="165" t="s">
        <v>90</v>
      </c>
      <c r="AV157" s="13" t="s">
        <v>136</v>
      </c>
      <c r="AW157" s="13" t="s">
        <v>37</v>
      </c>
      <c r="AX157" s="13" t="s">
        <v>21</v>
      </c>
      <c r="AY157" s="165" t="s">
        <v>137</v>
      </c>
    </row>
    <row r="158" spans="2:65" s="1" customFormat="1" ht="24.15" customHeight="1">
      <c r="B158" s="31"/>
      <c r="C158" s="129" t="s">
        <v>213</v>
      </c>
      <c r="D158" s="129" t="s">
        <v>138</v>
      </c>
      <c r="E158" s="130" t="s">
        <v>378</v>
      </c>
      <c r="F158" s="131" t="s">
        <v>379</v>
      </c>
      <c r="G158" s="132" t="s">
        <v>149</v>
      </c>
      <c r="H158" s="133">
        <v>3</v>
      </c>
      <c r="I158" s="134">
        <v>494</v>
      </c>
      <c r="J158" s="135">
        <f>ROUND(I158*H158,2)</f>
        <v>1482</v>
      </c>
      <c r="K158" s="131" t="s">
        <v>142</v>
      </c>
      <c r="L158" s="31"/>
      <c r="M158" s="136" t="s">
        <v>1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136</v>
      </c>
      <c r="AT158" s="140" t="s">
        <v>138</v>
      </c>
      <c r="AU158" s="140" t="s">
        <v>90</v>
      </c>
      <c r="AY158" s="16" t="s">
        <v>137</v>
      </c>
      <c r="BE158" s="141">
        <f>IF(N158="základní",J158,0)</f>
        <v>1482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6" t="s">
        <v>21</v>
      </c>
      <c r="BK158" s="141">
        <f>ROUND(I158*H158,2)</f>
        <v>1482</v>
      </c>
      <c r="BL158" s="16" t="s">
        <v>136</v>
      </c>
      <c r="BM158" s="140" t="s">
        <v>380</v>
      </c>
    </row>
    <row r="159" spans="2:65" s="12" customFormat="1">
      <c r="B159" s="157"/>
      <c r="D159" s="142" t="s">
        <v>181</v>
      </c>
      <c r="E159" s="158" t="s">
        <v>1</v>
      </c>
      <c r="F159" s="159" t="s">
        <v>355</v>
      </c>
      <c r="H159" s="160">
        <v>1</v>
      </c>
      <c r="I159" s="161"/>
      <c r="L159" s="157"/>
      <c r="M159" s="162"/>
      <c r="T159" s="163"/>
      <c r="AT159" s="158" t="s">
        <v>181</v>
      </c>
      <c r="AU159" s="158" t="s">
        <v>90</v>
      </c>
      <c r="AV159" s="12" t="s">
        <v>90</v>
      </c>
      <c r="AW159" s="12" t="s">
        <v>37</v>
      </c>
      <c r="AX159" s="12" t="s">
        <v>82</v>
      </c>
      <c r="AY159" s="158" t="s">
        <v>137</v>
      </c>
    </row>
    <row r="160" spans="2:65" s="12" customFormat="1">
      <c r="B160" s="157"/>
      <c r="D160" s="142" t="s">
        <v>181</v>
      </c>
      <c r="E160" s="158" t="s">
        <v>1</v>
      </c>
      <c r="F160" s="159" t="s">
        <v>356</v>
      </c>
      <c r="H160" s="160">
        <v>1</v>
      </c>
      <c r="I160" s="161"/>
      <c r="L160" s="157"/>
      <c r="M160" s="162"/>
      <c r="T160" s="163"/>
      <c r="AT160" s="158" t="s">
        <v>181</v>
      </c>
      <c r="AU160" s="158" t="s">
        <v>90</v>
      </c>
      <c r="AV160" s="12" t="s">
        <v>90</v>
      </c>
      <c r="AW160" s="12" t="s">
        <v>37</v>
      </c>
      <c r="AX160" s="12" t="s">
        <v>82</v>
      </c>
      <c r="AY160" s="158" t="s">
        <v>137</v>
      </c>
    </row>
    <row r="161" spans="2:65" s="12" customFormat="1">
      <c r="B161" s="157"/>
      <c r="D161" s="142" t="s">
        <v>181</v>
      </c>
      <c r="E161" s="158" t="s">
        <v>1</v>
      </c>
      <c r="F161" s="159" t="s">
        <v>357</v>
      </c>
      <c r="H161" s="160">
        <v>1</v>
      </c>
      <c r="I161" s="161"/>
      <c r="L161" s="157"/>
      <c r="M161" s="162"/>
      <c r="T161" s="163"/>
      <c r="AT161" s="158" t="s">
        <v>181</v>
      </c>
      <c r="AU161" s="158" t="s">
        <v>90</v>
      </c>
      <c r="AV161" s="12" t="s">
        <v>90</v>
      </c>
      <c r="AW161" s="12" t="s">
        <v>37</v>
      </c>
      <c r="AX161" s="12" t="s">
        <v>82</v>
      </c>
      <c r="AY161" s="158" t="s">
        <v>137</v>
      </c>
    </row>
    <row r="162" spans="2:65" s="13" customFormat="1">
      <c r="B162" s="164"/>
      <c r="D162" s="142" t="s">
        <v>181</v>
      </c>
      <c r="E162" s="165" t="s">
        <v>1</v>
      </c>
      <c r="F162" s="166" t="s">
        <v>183</v>
      </c>
      <c r="H162" s="167">
        <v>3</v>
      </c>
      <c r="I162" s="168"/>
      <c r="L162" s="164"/>
      <c r="M162" s="169"/>
      <c r="T162" s="170"/>
      <c r="AT162" s="165" t="s">
        <v>181</v>
      </c>
      <c r="AU162" s="165" t="s">
        <v>90</v>
      </c>
      <c r="AV162" s="13" t="s">
        <v>136</v>
      </c>
      <c r="AW162" s="13" t="s">
        <v>37</v>
      </c>
      <c r="AX162" s="13" t="s">
        <v>21</v>
      </c>
      <c r="AY162" s="165" t="s">
        <v>137</v>
      </c>
    </row>
    <row r="163" spans="2:65" s="1" customFormat="1" ht="24.15" customHeight="1">
      <c r="B163" s="31"/>
      <c r="C163" s="129" t="s">
        <v>217</v>
      </c>
      <c r="D163" s="129" t="s">
        <v>138</v>
      </c>
      <c r="E163" s="130" t="s">
        <v>381</v>
      </c>
      <c r="F163" s="131" t="s">
        <v>382</v>
      </c>
      <c r="G163" s="132" t="s">
        <v>149</v>
      </c>
      <c r="H163" s="133">
        <v>4</v>
      </c>
      <c r="I163" s="134">
        <v>1044</v>
      </c>
      <c r="J163" s="135">
        <f>ROUND(I163*H163,2)</f>
        <v>4176</v>
      </c>
      <c r="K163" s="131" t="s">
        <v>142</v>
      </c>
      <c r="L163" s="31"/>
      <c r="M163" s="136" t="s">
        <v>1</v>
      </c>
      <c r="N163" s="137" t="s">
        <v>47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136</v>
      </c>
      <c r="AT163" s="140" t="s">
        <v>138</v>
      </c>
      <c r="AU163" s="140" t="s">
        <v>90</v>
      </c>
      <c r="AY163" s="16" t="s">
        <v>137</v>
      </c>
      <c r="BE163" s="141">
        <f>IF(N163="základní",J163,0)</f>
        <v>4176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6" t="s">
        <v>21</v>
      </c>
      <c r="BK163" s="141">
        <f>ROUND(I163*H163,2)</f>
        <v>4176</v>
      </c>
      <c r="BL163" s="16" t="s">
        <v>136</v>
      </c>
      <c r="BM163" s="140" t="s">
        <v>383</v>
      </c>
    </row>
    <row r="164" spans="2:65" s="12" customFormat="1">
      <c r="B164" s="157"/>
      <c r="D164" s="142" t="s">
        <v>181</v>
      </c>
      <c r="E164" s="158" t="s">
        <v>1</v>
      </c>
      <c r="F164" s="159" t="s">
        <v>361</v>
      </c>
      <c r="H164" s="160">
        <v>1</v>
      </c>
      <c r="I164" s="161"/>
      <c r="L164" s="157"/>
      <c r="M164" s="162"/>
      <c r="T164" s="163"/>
      <c r="AT164" s="158" t="s">
        <v>181</v>
      </c>
      <c r="AU164" s="158" t="s">
        <v>90</v>
      </c>
      <c r="AV164" s="12" t="s">
        <v>90</v>
      </c>
      <c r="AW164" s="12" t="s">
        <v>37</v>
      </c>
      <c r="AX164" s="12" t="s">
        <v>82</v>
      </c>
      <c r="AY164" s="158" t="s">
        <v>137</v>
      </c>
    </row>
    <row r="165" spans="2:65" s="12" customFormat="1">
      <c r="B165" s="157"/>
      <c r="D165" s="142" t="s">
        <v>181</v>
      </c>
      <c r="E165" s="158" t="s">
        <v>1</v>
      </c>
      <c r="F165" s="159" t="s">
        <v>362</v>
      </c>
      <c r="H165" s="160">
        <v>2</v>
      </c>
      <c r="I165" s="161"/>
      <c r="L165" s="157"/>
      <c r="M165" s="162"/>
      <c r="T165" s="163"/>
      <c r="AT165" s="158" t="s">
        <v>181</v>
      </c>
      <c r="AU165" s="158" t="s">
        <v>90</v>
      </c>
      <c r="AV165" s="12" t="s">
        <v>90</v>
      </c>
      <c r="AW165" s="12" t="s">
        <v>37</v>
      </c>
      <c r="AX165" s="12" t="s">
        <v>82</v>
      </c>
      <c r="AY165" s="158" t="s">
        <v>137</v>
      </c>
    </row>
    <row r="166" spans="2:65" s="12" customFormat="1">
      <c r="B166" s="157"/>
      <c r="D166" s="142" t="s">
        <v>181</v>
      </c>
      <c r="E166" s="158" t="s">
        <v>1</v>
      </c>
      <c r="F166" s="159" t="s">
        <v>363</v>
      </c>
      <c r="H166" s="160">
        <v>1</v>
      </c>
      <c r="I166" s="161"/>
      <c r="L166" s="157"/>
      <c r="M166" s="162"/>
      <c r="T166" s="163"/>
      <c r="AT166" s="158" t="s">
        <v>181</v>
      </c>
      <c r="AU166" s="158" t="s">
        <v>90</v>
      </c>
      <c r="AV166" s="12" t="s">
        <v>90</v>
      </c>
      <c r="AW166" s="12" t="s">
        <v>37</v>
      </c>
      <c r="AX166" s="12" t="s">
        <v>82</v>
      </c>
      <c r="AY166" s="158" t="s">
        <v>137</v>
      </c>
    </row>
    <row r="167" spans="2:65" s="13" customFormat="1">
      <c r="B167" s="164"/>
      <c r="D167" s="142" t="s">
        <v>181</v>
      </c>
      <c r="E167" s="165" t="s">
        <v>1</v>
      </c>
      <c r="F167" s="166" t="s">
        <v>183</v>
      </c>
      <c r="H167" s="167">
        <v>4</v>
      </c>
      <c r="I167" s="168"/>
      <c r="L167" s="164"/>
      <c r="M167" s="169"/>
      <c r="T167" s="170"/>
      <c r="AT167" s="165" t="s">
        <v>181</v>
      </c>
      <c r="AU167" s="165" t="s">
        <v>90</v>
      </c>
      <c r="AV167" s="13" t="s">
        <v>136</v>
      </c>
      <c r="AW167" s="13" t="s">
        <v>37</v>
      </c>
      <c r="AX167" s="13" t="s">
        <v>21</v>
      </c>
      <c r="AY167" s="165" t="s">
        <v>137</v>
      </c>
    </row>
    <row r="168" spans="2:65" s="1" customFormat="1" ht="33" customHeight="1">
      <c r="B168" s="31"/>
      <c r="C168" s="129" t="s">
        <v>26</v>
      </c>
      <c r="D168" s="129" t="s">
        <v>138</v>
      </c>
      <c r="E168" s="130" t="s">
        <v>384</v>
      </c>
      <c r="F168" s="131" t="s">
        <v>385</v>
      </c>
      <c r="G168" s="132" t="s">
        <v>149</v>
      </c>
      <c r="H168" s="133">
        <v>42</v>
      </c>
      <c r="I168" s="134">
        <v>2</v>
      </c>
      <c r="J168" s="135">
        <f>ROUND(I168*H168,2)</f>
        <v>84</v>
      </c>
      <c r="K168" s="131" t="s">
        <v>142</v>
      </c>
      <c r="L168" s="31"/>
      <c r="M168" s="136" t="s">
        <v>1</v>
      </c>
      <c r="N168" s="137" t="s">
        <v>47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136</v>
      </c>
      <c r="AT168" s="140" t="s">
        <v>138</v>
      </c>
      <c r="AU168" s="140" t="s">
        <v>90</v>
      </c>
      <c r="AY168" s="16" t="s">
        <v>137</v>
      </c>
      <c r="BE168" s="141">
        <f>IF(N168="základní",J168,0)</f>
        <v>84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6" t="s">
        <v>21</v>
      </c>
      <c r="BK168" s="141">
        <f>ROUND(I168*H168,2)</f>
        <v>84</v>
      </c>
      <c r="BL168" s="16" t="s">
        <v>136</v>
      </c>
      <c r="BM168" s="140" t="s">
        <v>386</v>
      </c>
    </row>
    <row r="169" spans="2:65" s="14" customFormat="1">
      <c r="B169" s="171"/>
      <c r="D169" s="142" t="s">
        <v>181</v>
      </c>
      <c r="E169" s="172" t="s">
        <v>1</v>
      </c>
      <c r="F169" s="173" t="s">
        <v>387</v>
      </c>
      <c r="H169" s="172" t="s">
        <v>1</v>
      </c>
      <c r="I169" s="174"/>
      <c r="L169" s="171"/>
      <c r="M169" s="175"/>
      <c r="T169" s="176"/>
      <c r="AT169" s="172" t="s">
        <v>181</v>
      </c>
      <c r="AU169" s="172" t="s">
        <v>90</v>
      </c>
      <c r="AV169" s="14" t="s">
        <v>21</v>
      </c>
      <c r="AW169" s="14" t="s">
        <v>37</v>
      </c>
      <c r="AX169" s="14" t="s">
        <v>82</v>
      </c>
      <c r="AY169" s="172" t="s">
        <v>137</v>
      </c>
    </row>
    <row r="170" spans="2:65" s="12" customFormat="1">
      <c r="B170" s="157"/>
      <c r="D170" s="142" t="s">
        <v>181</v>
      </c>
      <c r="E170" s="158" t="s">
        <v>1</v>
      </c>
      <c r="F170" s="159" t="s">
        <v>388</v>
      </c>
      <c r="H170" s="160">
        <v>14</v>
      </c>
      <c r="I170" s="161"/>
      <c r="L170" s="157"/>
      <c r="M170" s="162"/>
      <c r="T170" s="163"/>
      <c r="AT170" s="158" t="s">
        <v>181</v>
      </c>
      <c r="AU170" s="158" t="s">
        <v>90</v>
      </c>
      <c r="AV170" s="12" t="s">
        <v>90</v>
      </c>
      <c r="AW170" s="12" t="s">
        <v>37</v>
      </c>
      <c r="AX170" s="12" t="s">
        <v>82</v>
      </c>
      <c r="AY170" s="158" t="s">
        <v>137</v>
      </c>
    </row>
    <row r="171" spans="2:65" s="12" customFormat="1">
      <c r="B171" s="157"/>
      <c r="D171" s="142" t="s">
        <v>181</v>
      </c>
      <c r="E171" s="158" t="s">
        <v>1</v>
      </c>
      <c r="F171" s="159" t="s">
        <v>389</v>
      </c>
      <c r="H171" s="160">
        <v>14</v>
      </c>
      <c r="I171" s="161"/>
      <c r="L171" s="157"/>
      <c r="M171" s="162"/>
      <c r="T171" s="163"/>
      <c r="AT171" s="158" t="s">
        <v>181</v>
      </c>
      <c r="AU171" s="158" t="s">
        <v>90</v>
      </c>
      <c r="AV171" s="12" t="s">
        <v>90</v>
      </c>
      <c r="AW171" s="12" t="s">
        <v>37</v>
      </c>
      <c r="AX171" s="12" t="s">
        <v>82</v>
      </c>
      <c r="AY171" s="158" t="s">
        <v>137</v>
      </c>
    </row>
    <row r="172" spans="2:65" s="12" customFormat="1">
      <c r="B172" s="157"/>
      <c r="D172" s="142" t="s">
        <v>181</v>
      </c>
      <c r="E172" s="158" t="s">
        <v>1</v>
      </c>
      <c r="F172" s="159" t="s">
        <v>390</v>
      </c>
      <c r="H172" s="160">
        <v>14</v>
      </c>
      <c r="I172" s="161"/>
      <c r="L172" s="157"/>
      <c r="M172" s="162"/>
      <c r="T172" s="163"/>
      <c r="AT172" s="158" t="s">
        <v>181</v>
      </c>
      <c r="AU172" s="158" t="s">
        <v>90</v>
      </c>
      <c r="AV172" s="12" t="s">
        <v>90</v>
      </c>
      <c r="AW172" s="12" t="s">
        <v>37</v>
      </c>
      <c r="AX172" s="12" t="s">
        <v>82</v>
      </c>
      <c r="AY172" s="158" t="s">
        <v>137</v>
      </c>
    </row>
    <row r="173" spans="2:65" s="13" customFormat="1">
      <c r="B173" s="164"/>
      <c r="D173" s="142" t="s">
        <v>181</v>
      </c>
      <c r="E173" s="165" t="s">
        <v>1</v>
      </c>
      <c r="F173" s="166" t="s">
        <v>183</v>
      </c>
      <c r="H173" s="167">
        <v>42</v>
      </c>
      <c r="I173" s="168"/>
      <c r="L173" s="164"/>
      <c r="M173" s="169"/>
      <c r="T173" s="170"/>
      <c r="AT173" s="165" t="s">
        <v>181</v>
      </c>
      <c r="AU173" s="165" t="s">
        <v>90</v>
      </c>
      <c r="AV173" s="13" t="s">
        <v>136</v>
      </c>
      <c r="AW173" s="13" t="s">
        <v>37</v>
      </c>
      <c r="AX173" s="13" t="s">
        <v>21</v>
      </c>
      <c r="AY173" s="165" t="s">
        <v>137</v>
      </c>
    </row>
    <row r="174" spans="2:65" s="1" customFormat="1" ht="33" customHeight="1">
      <c r="B174" s="31"/>
      <c r="C174" s="129" t="s">
        <v>230</v>
      </c>
      <c r="D174" s="129" t="s">
        <v>138</v>
      </c>
      <c r="E174" s="130" t="s">
        <v>391</v>
      </c>
      <c r="F174" s="131" t="s">
        <v>392</v>
      </c>
      <c r="G174" s="132" t="s">
        <v>149</v>
      </c>
      <c r="H174" s="133">
        <v>56</v>
      </c>
      <c r="I174" s="134">
        <v>13</v>
      </c>
      <c r="J174" s="135">
        <f>ROUND(I174*H174,2)</f>
        <v>728</v>
      </c>
      <c r="K174" s="131" t="s">
        <v>142</v>
      </c>
      <c r="L174" s="31"/>
      <c r="M174" s="136" t="s">
        <v>1</v>
      </c>
      <c r="N174" s="137" t="s">
        <v>47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136</v>
      </c>
      <c r="AT174" s="140" t="s">
        <v>138</v>
      </c>
      <c r="AU174" s="140" t="s">
        <v>90</v>
      </c>
      <c r="AY174" s="16" t="s">
        <v>137</v>
      </c>
      <c r="BE174" s="141">
        <f>IF(N174="základní",J174,0)</f>
        <v>728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6" t="s">
        <v>21</v>
      </c>
      <c r="BK174" s="141">
        <f>ROUND(I174*H174,2)</f>
        <v>728</v>
      </c>
      <c r="BL174" s="16" t="s">
        <v>136</v>
      </c>
      <c r="BM174" s="140" t="s">
        <v>393</v>
      </c>
    </row>
    <row r="175" spans="2:65" s="14" customFormat="1">
      <c r="B175" s="171"/>
      <c r="D175" s="142" t="s">
        <v>181</v>
      </c>
      <c r="E175" s="172" t="s">
        <v>1</v>
      </c>
      <c r="F175" s="173" t="s">
        <v>387</v>
      </c>
      <c r="H175" s="172" t="s">
        <v>1</v>
      </c>
      <c r="I175" s="174"/>
      <c r="L175" s="171"/>
      <c r="M175" s="175"/>
      <c r="T175" s="176"/>
      <c r="AT175" s="172" t="s">
        <v>181</v>
      </c>
      <c r="AU175" s="172" t="s">
        <v>90</v>
      </c>
      <c r="AV175" s="14" t="s">
        <v>21</v>
      </c>
      <c r="AW175" s="14" t="s">
        <v>37</v>
      </c>
      <c r="AX175" s="14" t="s">
        <v>82</v>
      </c>
      <c r="AY175" s="172" t="s">
        <v>137</v>
      </c>
    </row>
    <row r="176" spans="2:65" s="12" customFormat="1">
      <c r="B176" s="157"/>
      <c r="D176" s="142" t="s">
        <v>181</v>
      </c>
      <c r="E176" s="158" t="s">
        <v>1</v>
      </c>
      <c r="F176" s="159" t="s">
        <v>394</v>
      </c>
      <c r="H176" s="160">
        <v>14</v>
      </c>
      <c r="I176" s="161"/>
      <c r="L176" s="157"/>
      <c r="M176" s="162"/>
      <c r="T176" s="163"/>
      <c r="AT176" s="158" t="s">
        <v>181</v>
      </c>
      <c r="AU176" s="158" t="s">
        <v>90</v>
      </c>
      <c r="AV176" s="12" t="s">
        <v>90</v>
      </c>
      <c r="AW176" s="12" t="s">
        <v>37</v>
      </c>
      <c r="AX176" s="12" t="s">
        <v>82</v>
      </c>
      <c r="AY176" s="158" t="s">
        <v>137</v>
      </c>
    </row>
    <row r="177" spans="2:65" s="12" customFormat="1">
      <c r="B177" s="157"/>
      <c r="D177" s="142" t="s">
        <v>181</v>
      </c>
      <c r="E177" s="158" t="s">
        <v>1</v>
      </c>
      <c r="F177" s="159" t="s">
        <v>395</v>
      </c>
      <c r="H177" s="160">
        <v>28</v>
      </c>
      <c r="I177" s="161"/>
      <c r="L177" s="157"/>
      <c r="M177" s="162"/>
      <c r="T177" s="163"/>
      <c r="AT177" s="158" t="s">
        <v>181</v>
      </c>
      <c r="AU177" s="158" t="s">
        <v>90</v>
      </c>
      <c r="AV177" s="12" t="s">
        <v>90</v>
      </c>
      <c r="AW177" s="12" t="s">
        <v>37</v>
      </c>
      <c r="AX177" s="12" t="s">
        <v>82</v>
      </c>
      <c r="AY177" s="158" t="s">
        <v>137</v>
      </c>
    </row>
    <row r="178" spans="2:65" s="12" customFormat="1">
      <c r="B178" s="157"/>
      <c r="D178" s="142" t="s">
        <v>181</v>
      </c>
      <c r="E178" s="158" t="s">
        <v>1</v>
      </c>
      <c r="F178" s="159" t="s">
        <v>396</v>
      </c>
      <c r="H178" s="160">
        <v>14</v>
      </c>
      <c r="I178" s="161"/>
      <c r="L178" s="157"/>
      <c r="M178" s="162"/>
      <c r="T178" s="163"/>
      <c r="AT178" s="158" t="s">
        <v>181</v>
      </c>
      <c r="AU178" s="158" t="s">
        <v>90</v>
      </c>
      <c r="AV178" s="12" t="s">
        <v>90</v>
      </c>
      <c r="AW178" s="12" t="s">
        <v>37</v>
      </c>
      <c r="AX178" s="12" t="s">
        <v>82</v>
      </c>
      <c r="AY178" s="158" t="s">
        <v>137</v>
      </c>
    </row>
    <row r="179" spans="2:65" s="13" customFormat="1">
      <c r="B179" s="164"/>
      <c r="D179" s="142" t="s">
        <v>181</v>
      </c>
      <c r="E179" s="165" t="s">
        <v>1</v>
      </c>
      <c r="F179" s="166" t="s">
        <v>183</v>
      </c>
      <c r="H179" s="167">
        <v>56</v>
      </c>
      <c r="I179" s="168"/>
      <c r="L179" s="164"/>
      <c r="M179" s="169"/>
      <c r="T179" s="170"/>
      <c r="AT179" s="165" t="s">
        <v>181</v>
      </c>
      <c r="AU179" s="165" t="s">
        <v>90</v>
      </c>
      <c r="AV179" s="13" t="s">
        <v>136</v>
      </c>
      <c r="AW179" s="13" t="s">
        <v>37</v>
      </c>
      <c r="AX179" s="13" t="s">
        <v>21</v>
      </c>
      <c r="AY179" s="165" t="s">
        <v>137</v>
      </c>
    </row>
    <row r="180" spans="2:65" s="1" customFormat="1" ht="37.950000000000003" customHeight="1">
      <c r="B180" s="31"/>
      <c r="C180" s="129" t="s">
        <v>236</v>
      </c>
      <c r="D180" s="129" t="s">
        <v>138</v>
      </c>
      <c r="E180" s="130" t="s">
        <v>190</v>
      </c>
      <c r="F180" s="131" t="s">
        <v>191</v>
      </c>
      <c r="G180" s="132" t="s">
        <v>186</v>
      </c>
      <c r="H180" s="133">
        <v>926</v>
      </c>
      <c r="I180" s="134">
        <v>61</v>
      </c>
      <c r="J180" s="135">
        <f>ROUND(I180*H180,2)</f>
        <v>56486</v>
      </c>
      <c r="K180" s="131" t="s">
        <v>142</v>
      </c>
      <c r="L180" s="31"/>
      <c r="M180" s="136" t="s">
        <v>1</v>
      </c>
      <c r="N180" s="137" t="s">
        <v>47</v>
      </c>
      <c r="P180" s="138">
        <f>O180*H180</f>
        <v>0</v>
      </c>
      <c r="Q180" s="138">
        <v>0</v>
      </c>
      <c r="R180" s="138">
        <f>Q180*H180</f>
        <v>0</v>
      </c>
      <c r="S180" s="138">
        <v>0</v>
      </c>
      <c r="T180" s="139">
        <f>S180*H180</f>
        <v>0</v>
      </c>
      <c r="AR180" s="140" t="s">
        <v>136</v>
      </c>
      <c r="AT180" s="140" t="s">
        <v>138</v>
      </c>
      <c r="AU180" s="140" t="s">
        <v>90</v>
      </c>
      <c r="AY180" s="16" t="s">
        <v>137</v>
      </c>
      <c r="BE180" s="141">
        <f>IF(N180="základní",J180,0)</f>
        <v>56486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6" t="s">
        <v>21</v>
      </c>
      <c r="BK180" s="141">
        <f>ROUND(I180*H180,2)</f>
        <v>56486</v>
      </c>
      <c r="BL180" s="16" t="s">
        <v>136</v>
      </c>
      <c r="BM180" s="140" t="s">
        <v>397</v>
      </c>
    </row>
    <row r="181" spans="2:65" s="12" customFormat="1">
      <c r="B181" s="157"/>
      <c r="D181" s="142" t="s">
        <v>181</v>
      </c>
      <c r="E181" s="158" t="s">
        <v>1</v>
      </c>
      <c r="F181" s="159" t="s">
        <v>398</v>
      </c>
      <c r="H181" s="160">
        <v>837</v>
      </c>
      <c r="I181" s="161"/>
      <c r="L181" s="157"/>
      <c r="M181" s="162"/>
      <c r="T181" s="163"/>
      <c r="AT181" s="158" t="s">
        <v>181</v>
      </c>
      <c r="AU181" s="158" t="s">
        <v>90</v>
      </c>
      <c r="AV181" s="12" t="s">
        <v>90</v>
      </c>
      <c r="AW181" s="12" t="s">
        <v>37</v>
      </c>
      <c r="AX181" s="12" t="s">
        <v>82</v>
      </c>
      <c r="AY181" s="158" t="s">
        <v>137</v>
      </c>
    </row>
    <row r="182" spans="2:65" s="12" customFormat="1">
      <c r="B182" s="157"/>
      <c r="D182" s="142" t="s">
        <v>181</v>
      </c>
      <c r="E182" s="158" t="s">
        <v>1</v>
      </c>
      <c r="F182" s="159" t="s">
        <v>399</v>
      </c>
      <c r="H182" s="160">
        <v>89</v>
      </c>
      <c r="I182" s="161"/>
      <c r="L182" s="157"/>
      <c r="M182" s="162"/>
      <c r="T182" s="163"/>
      <c r="AT182" s="158" t="s">
        <v>181</v>
      </c>
      <c r="AU182" s="158" t="s">
        <v>90</v>
      </c>
      <c r="AV182" s="12" t="s">
        <v>90</v>
      </c>
      <c r="AW182" s="12" t="s">
        <v>37</v>
      </c>
      <c r="AX182" s="12" t="s">
        <v>82</v>
      </c>
      <c r="AY182" s="158" t="s">
        <v>137</v>
      </c>
    </row>
    <row r="183" spans="2:65" s="13" customFormat="1">
      <c r="B183" s="164"/>
      <c r="D183" s="142" t="s">
        <v>181</v>
      </c>
      <c r="E183" s="165" t="s">
        <v>1</v>
      </c>
      <c r="F183" s="166" t="s">
        <v>183</v>
      </c>
      <c r="H183" s="167">
        <v>926</v>
      </c>
      <c r="I183" s="168"/>
      <c r="L183" s="164"/>
      <c r="M183" s="169"/>
      <c r="T183" s="170"/>
      <c r="AT183" s="165" t="s">
        <v>181</v>
      </c>
      <c r="AU183" s="165" t="s">
        <v>90</v>
      </c>
      <c r="AV183" s="13" t="s">
        <v>136</v>
      </c>
      <c r="AW183" s="13" t="s">
        <v>37</v>
      </c>
      <c r="AX183" s="13" t="s">
        <v>21</v>
      </c>
      <c r="AY183" s="165" t="s">
        <v>137</v>
      </c>
    </row>
    <row r="184" spans="2:65" s="1" customFormat="1" ht="33" customHeight="1">
      <c r="B184" s="31"/>
      <c r="C184" s="129" t="s">
        <v>243</v>
      </c>
      <c r="D184" s="129" t="s">
        <v>138</v>
      </c>
      <c r="E184" s="130" t="s">
        <v>195</v>
      </c>
      <c r="F184" s="131" t="s">
        <v>196</v>
      </c>
      <c r="G184" s="132" t="s">
        <v>186</v>
      </c>
      <c r="H184" s="133">
        <v>926</v>
      </c>
      <c r="I184" s="134">
        <v>40</v>
      </c>
      <c r="J184" s="135">
        <f>ROUND(I184*H184,2)</f>
        <v>37040</v>
      </c>
      <c r="K184" s="131" t="s">
        <v>142</v>
      </c>
      <c r="L184" s="31"/>
      <c r="M184" s="136" t="s">
        <v>1</v>
      </c>
      <c r="N184" s="137" t="s">
        <v>47</v>
      </c>
      <c r="P184" s="138">
        <f>O184*H184</f>
        <v>0</v>
      </c>
      <c r="Q184" s="138">
        <v>0</v>
      </c>
      <c r="R184" s="138">
        <f>Q184*H184</f>
        <v>0</v>
      </c>
      <c r="S184" s="138">
        <v>0</v>
      </c>
      <c r="T184" s="139">
        <f>S184*H184</f>
        <v>0</v>
      </c>
      <c r="AR184" s="140" t="s">
        <v>136</v>
      </c>
      <c r="AT184" s="140" t="s">
        <v>138</v>
      </c>
      <c r="AU184" s="140" t="s">
        <v>90</v>
      </c>
      <c r="AY184" s="16" t="s">
        <v>137</v>
      </c>
      <c r="BE184" s="141">
        <f>IF(N184="základní",J184,0)</f>
        <v>37040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6" t="s">
        <v>21</v>
      </c>
      <c r="BK184" s="141">
        <f>ROUND(I184*H184,2)</f>
        <v>37040</v>
      </c>
      <c r="BL184" s="16" t="s">
        <v>136</v>
      </c>
      <c r="BM184" s="140" t="s">
        <v>400</v>
      </c>
    </row>
    <row r="185" spans="2:65" s="12" customFormat="1" ht="20.399999999999999">
      <c r="B185" s="157"/>
      <c r="D185" s="142" t="s">
        <v>181</v>
      </c>
      <c r="E185" s="158" t="s">
        <v>1</v>
      </c>
      <c r="F185" s="159" t="s">
        <v>401</v>
      </c>
      <c r="H185" s="160">
        <v>837</v>
      </c>
      <c r="I185" s="161"/>
      <c r="L185" s="157"/>
      <c r="M185" s="162"/>
      <c r="T185" s="163"/>
      <c r="AT185" s="158" t="s">
        <v>181</v>
      </c>
      <c r="AU185" s="158" t="s">
        <v>90</v>
      </c>
      <c r="AV185" s="12" t="s">
        <v>90</v>
      </c>
      <c r="AW185" s="12" t="s">
        <v>37</v>
      </c>
      <c r="AX185" s="12" t="s">
        <v>82</v>
      </c>
      <c r="AY185" s="158" t="s">
        <v>137</v>
      </c>
    </row>
    <row r="186" spans="2:65" s="12" customFormat="1">
      <c r="B186" s="157"/>
      <c r="D186" s="142" t="s">
        <v>181</v>
      </c>
      <c r="E186" s="158" t="s">
        <v>1</v>
      </c>
      <c r="F186" s="159" t="s">
        <v>399</v>
      </c>
      <c r="H186" s="160">
        <v>89</v>
      </c>
      <c r="I186" s="161"/>
      <c r="L186" s="157"/>
      <c r="M186" s="162"/>
      <c r="T186" s="163"/>
      <c r="AT186" s="158" t="s">
        <v>181</v>
      </c>
      <c r="AU186" s="158" t="s">
        <v>90</v>
      </c>
      <c r="AV186" s="12" t="s">
        <v>90</v>
      </c>
      <c r="AW186" s="12" t="s">
        <v>37</v>
      </c>
      <c r="AX186" s="12" t="s">
        <v>82</v>
      </c>
      <c r="AY186" s="158" t="s">
        <v>137</v>
      </c>
    </row>
    <row r="187" spans="2:65" s="13" customFormat="1">
      <c r="B187" s="164"/>
      <c r="D187" s="142" t="s">
        <v>181</v>
      </c>
      <c r="E187" s="165" t="s">
        <v>1</v>
      </c>
      <c r="F187" s="166" t="s">
        <v>183</v>
      </c>
      <c r="H187" s="167">
        <v>926</v>
      </c>
      <c r="I187" s="168"/>
      <c r="L187" s="164"/>
      <c r="M187" s="169"/>
      <c r="T187" s="170"/>
      <c r="AT187" s="165" t="s">
        <v>181</v>
      </c>
      <c r="AU187" s="165" t="s">
        <v>90</v>
      </c>
      <c r="AV187" s="13" t="s">
        <v>136</v>
      </c>
      <c r="AW187" s="13" t="s">
        <v>37</v>
      </c>
      <c r="AX187" s="13" t="s">
        <v>21</v>
      </c>
      <c r="AY187" s="165" t="s">
        <v>137</v>
      </c>
    </row>
    <row r="188" spans="2:65" s="1" customFormat="1" ht="24.15" customHeight="1">
      <c r="B188" s="31"/>
      <c r="C188" s="129" t="s">
        <v>329</v>
      </c>
      <c r="D188" s="129" t="s">
        <v>138</v>
      </c>
      <c r="E188" s="130" t="s">
        <v>199</v>
      </c>
      <c r="F188" s="131" t="s">
        <v>200</v>
      </c>
      <c r="G188" s="132" t="s">
        <v>179</v>
      </c>
      <c r="H188" s="133">
        <v>3100</v>
      </c>
      <c r="I188" s="134">
        <v>22</v>
      </c>
      <c r="J188" s="135">
        <f>ROUND(I188*H188,2)</f>
        <v>68200</v>
      </c>
      <c r="K188" s="131" t="s">
        <v>142</v>
      </c>
      <c r="L188" s="31"/>
      <c r="M188" s="136" t="s">
        <v>1</v>
      </c>
      <c r="N188" s="137" t="s">
        <v>47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136</v>
      </c>
      <c r="AT188" s="140" t="s">
        <v>138</v>
      </c>
      <c r="AU188" s="140" t="s">
        <v>90</v>
      </c>
      <c r="AY188" s="16" t="s">
        <v>137</v>
      </c>
      <c r="BE188" s="141">
        <f>IF(N188="základní",J188,0)</f>
        <v>68200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6" t="s">
        <v>21</v>
      </c>
      <c r="BK188" s="141">
        <f>ROUND(I188*H188,2)</f>
        <v>68200</v>
      </c>
      <c r="BL188" s="16" t="s">
        <v>136</v>
      </c>
      <c r="BM188" s="140" t="s">
        <v>402</v>
      </c>
    </row>
    <row r="189" spans="2:65" s="10" customFormat="1" ht="22.95" customHeight="1">
      <c r="B189" s="119"/>
      <c r="D189" s="120" t="s">
        <v>81</v>
      </c>
      <c r="E189" s="155" t="s">
        <v>161</v>
      </c>
      <c r="F189" s="155" t="s">
        <v>202</v>
      </c>
      <c r="I189" s="122"/>
      <c r="J189" s="156">
        <f>BK189</f>
        <v>2024300</v>
      </c>
      <c r="L189" s="119"/>
      <c r="M189" s="124"/>
      <c r="P189" s="125">
        <f>SUM(P190:P198)</f>
        <v>0</v>
      </c>
      <c r="R189" s="125">
        <f>SUM(R190:R198)</f>
        <v>2485.58</v>
      </c>
      <c r="T189" s="126">
        <f>SUM(T190:T198)</f>
        <v>0</v>
      </c>
      <c r="AR189" s="120" t="s">
        <v>21</v>
      </c>
      <c r="AT189" s="127" t="s">
        <v>81</v>
      </c>
      <c r="AU189" s="127" t="s">
        <v>21</v>
      </c>
      <c r="AY189" s="120" t="s">
        <v>137</v>
      </c>
      <c r="BK189" s="128">
        <f>SUM(BK190:BK198)</f>
        <v>2024300</v>
      </c>
    </row>
    <row r="190" spans="2:65" s="1" customFormat="1" ht="24.15" customHeight="1">
      <c r="B190" s="31"/>
      <c r="C190" s="129" t="s">
        <v>8</v>
      </c>
      <c r="D190" s="129" t="s">
        <v>138</v>
      </c>
      <c r="E190" s="130" t="s">
        <v>204</v>
      </c>
      <c r="F190" s="131" t="s">
        <v>205</v>
      </c>
      <c r="G190" s="132" t="s">
        <v>179</v>
      </c>
      <c r="H190" s="133">
        <v>3100</v>
      </c>
      <c r="I190" s="134">
        <v>215</v>
      </c>
      <c r="J190" s="135">
        <f>ROUND(I190*H190,2)</f>
        <v>666500</v>
      </c>
      <c r="K190" s="131" t="s">
        <v>142</v>
      </c>
      <c r="L190" s="31"/>
      <c r="M190" s="136" t="s">
        <v>1</v>
      </c>
      <c r="N190" s="137" t="s">
        <v>47</v>
      </c>
      <c r="P190" s="138">
        <f>O190*H190</f>
        <v>0</v>
      </c>
      <c r="Q190" s="138">
        <v>0.57499999999999996</v>
      </c>
      <c r="R190" s="138">
        <f>Q190*H190</f>
        <v>1782.4999999999998</v>
      </c>
      <c r="S190" s="138">
        <v>0</v>
      </c>
      <c r="T190" s="139">
        <f>S190*H190</f>
        <v>0</v>
      </c>
      <c r="AR190" s="140" t="s">
        <v>136</v>
      </c>
      <c r="AT190" s="140" t="s">
        <v>138</v>
      </c>
      <c r="AU190" s="140" t="s">
        <v>90</v>
      </c>
      <c r="AY190" s="16" t="s">
        <v>137</v>
      </c>
      <c r="BE190" s="141">
        <f>IF(N190="základní",J190,0)</f>
        <v>666500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6" t="s">
        <v>21</v>
      </c>
      <c r="BK190" s="141">
        <f>ROUND(I190*H190,2)</f>
        <v>666500</v>
      </c>
      <c r="BL190" s="16" t="s">
        <v>136</v>
      </c>
      <c r="BM190" s="140" t="s">
        <v>403</v>
      </c>
    </row>
    <row r="191" spans="2:65" s="12" customFormat="1">
      <c r="B191" s="157"/>
      <c r="D191" s="142" t="s">
        <v>181</v>
      </c>
      <c r="E191" s="158" t="s">
        <v>1</v>
      </c>
      <c r="F191" s="159" t="s">
        <v>404</v>
      </c>
      <c r="H191" s="160">
        <v>3100</v>
      </c>
      <c r="I191" s="161"/>
      <c r="L191" s="157"/>
      <c r="M191" s="162"/>
      <c r="T191" s="163"/>
      <c r="AT191" s="158" t="s">
        <v>181</v>
      </c>
      <c r="AU191" s="158" t="s">
        <v>90</v>
      </c>
      <c r="AV191" s="12" t="s">
        <v>90</v>
      </c>
      <c r="AW191" s="12" t="s">
        <v>37</v>
      </c>
      <c r="AX191" s="12" t="s">
        <v>82</v>
      </c>
      <c r="AY191" s="158" t="s">
        <v>137</v>
      </c>
    </row>
    <row r="192" spans="2:65" s="13" customFormat="1">
      <c r="B192" s="164"/>
      <c r="D192" s="142" t="s">
        <v>181</v>
      </c>
      <c r="E192" s="165" t="s">
        <v>1</v>
      </c>
      <c r="F192" s="166" t="s">
        <v>183</v>
      </c>
      <c r="H192" s="167">
        <v>3100</v>
      </c>
      <c r="I192" s="168"/>
      <c r="L192" s="164"/>
      <c r="M192" s="169"/>
      <c r="T192" s="170"/>
      <c r="AT192" s="165" t="s">
        <v>181</v>
      </c>
      <c r="AU192" s="165" t="s">
        <v>90</v>
      </c>
      <c r="AV192" s="13" t="s">
        <v>136</v>
      </c>
      <c r="AW192" s="13" t="s">
        <v>37</v>
      </c>
      <c r="AX192" s="13" t="s">
        <v>21</v>
      </c>
      <c r="AY192" s="165" t="s">
        <v>137</v>
      </c>
    </row>
    <row r="193" spans="2:65" s="1" customFormat="1" ht="24.15" customHeight="1">
      <c r="B193" s="31"/>
      <c r="C193" s="129" t="s">
        <v>338</v>
      </c>
      <c r="D193" s="129" t="s">
        <v>138</v>
      </c>
      <c r="E193" s="130" t="s">
        <v>209</v>
      </c>
      <c r="F193" s="131" t="s">
        <v>210</v>
      </c>
      <c r="G193" s="132" t="s">
        <v>179</v>
      </c>
      <c r="H193" s="133">
        <v>3100</v>
      </c>
      <c r="I193" s="134">
        <v>143</v>
      </c>
      <c r="J193" s="135">
        <f>ROUND(I193*H193,2)</f>
        <v>443300</v>
      </c>
      <c r="K193" s="131" t="s">
        <v>142</v>
      </c>
      <c r="L193" s="31"/>
      <c r="M193" s="136" t="s">
        <v>1</v>
      </c>
      <c r="N193" s="137" t="s">
        <v>47</v>
      </c>
      <c r="P193" s="138">
        <f>O193*H193</f>
        <v>0</v>
      </c>
      <c r="Q193" s="138">
        <v>0</v>
      </c>
      <c r="R193" s="138">
        <f>Q193*H193</f>
        <v>0</v>
      </c>
      <c r="S193" s="138">
        <v>0</v>
      </c>
      <c r="T193" s="139">
        <f>S193*H193</f>
        <v>0</v>
      </c>
      <c r="AR193" s="140" t="s">
        <v>136</v>
      </c>
      <c r="AT193" s="140" t="s">
        <v>138</v>
      </c>
      <c r="AU193" s="140" t="s">
        <v>90</v>
      </c>
      <c r="AY193" s="16" t="s">
        <v>137</v>
      </c>
      <c r="BE193" s="141">
        <f>IF(N193="základní",J193,0)</f>
        <v>443300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6" t="s">
        <v>21</v>
      </c>
      <c r="BK193" s="141">
        <f>ROUND(I193*H193,2)</f>
        <v>443300</v>
      </c>
      <c r="BL193" s="16" t="s">
        <v>136</v>
      </c>
      <c r="BM193" s="140" t="s">
        <v>405</v>
      </c>
    </row>
    <row r="194" spans="2:65" s="12" customFormat="1">
      <c r="B194" s="157"/>
      <c r="D194" s="142" t="s">
        <v>181</v>
      </c>
      <c r="E194" s="158" t="s">
        <v>1</v>
      </c>
      <c r="F194" s="159" t="s">
        <v>406</v>
      </c>
      <c r="H194" s="160">
        <v>3100</v>
      </c>
      <c r="I194" s="161"/>
      <c r="L194" s="157"/>
      <c r="M194" s="162"/>
      <c r="T194" s="163"/>
      <c r="AT194" s="158" t="s">
        <v>181</v>
      </c>
      <c r="AU194" s="158" t="s">
        <v>90</v>
      </c>
      <c r="AV194" s="12" t="s">
        <v>90</v>
      </c>
      <c r="AW194" s="12" t="s">
        <v>37</v>
      </c>
      <c r="AX194" s="12" t="s">
        <v>82</v>
      </c>
      <c r="AY194" s="158" t="s">
        <v>137</v>
      </c>
    </row>
    <row r="195" spans="2:65" s="13" customFormat="1">
      <c r="B195" s="164"/>
      <c r="D195" s="142" t="s">
        <v>181</v>
      </c>
      <c r="E195" s="165" t="s">
        <v>1</v>
      </c>
      <c r="F195" s="166" t="s">
        <v>183</v>
      </c>
      <c r="H195" s="167">
        <v>3100</v>
      </c>
      <c r="I195" s="168"/>
      <c r="L195" s="164"/>
      <c r="M195" s="169"/>
      <c r="T195" s="170"/>
      <c r="AT195" s="165" t="s">
        <v>181</v>
      </c>
      <c r="AU195" s="165" t="s">
        <v>90</v>
      </c>
      <c r="AV195" s="13" t="s">
        <v>136</v>
      </c>
      <c r="AW195" s="13" t="s">
        <v>37</v>
      </c>
      <c r="AX195" s="13" t="s">
        <v>21</v>
      </c>
      <c r="AY195" s="165" t="s">
        <v>137</v>
      </c>
    </row>
    <row r="196" spans="2:65" s="1" customFormat="1" ht="16.5" customHeight="1">
      <c r="B196" s="31"/>
      <c r="C196" s="129" t="s">
        <v>407</v>
      </c>
      <c r="D196" s="129" t="s">
        <v>138</v>
      </c>
      <c r="E196" s="130" t="s">
        <v>214</v>
      </c>
      <c r="F196" s="131" t="s">
        <v>215</v>
      </c>
      <c r="G196" s="132" t="s">
        <v>179</v>
      </c>
      <c r="H196" s="133">
        <v>3100</v>
      </c>
      <c r="I196" s="134">
        <v>295</v>
      </c>
      <c r="J196" s="135">
        <f>ROUND(I196*H196,2)</f>
        <v>914500</v>
      </c>
      <c r="K196" s="131" t="s">
        <v>142</v>
      </c>
      <c r="L196" s="31"/>
      <c r="M196" s="136" t="s">
        <v>1</v>
      </c>
      <c r="N196" s="137" t="s">
        <v>47</v>
      </c>
      <c r="P196" s="138">
        <f>O196*H196</f>
        <v>0</v>
      </c>
      <c r="Q196" s="138">
        <v>0.2268</v>
      </c>
      <c r="R196" s="138">
        <f>Q196*H196</f>
        <v>703.08</v>
      </c>
      <c r="S196" s="138">
        <v>0</v>
      </c>
      <c r="T196" s="139">
        <f>S196*H196</f>
        <v>0</v>
      </c>
      <c r="AR196" s="140" t="s">
        <v>136</v>
      </c>
      <c r="AT196" s="140" t="s">
        <v>138</v>
      </c>
      <c r="AU196" s="140" t="s">
        <v>90</v>
      </c>
      <c r="AY196" s="16" t="s">
        <v>137</v>
      </c>
      <c r="BE196" s="141">
        <f>IF(N196="základní",J196,0)</f>
        <v>914500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6" t="s">
        <v>21</v>
      </c>
      <c r="BK196" s="141">
        <f>ROUND(I196*H196,2)</f>
        <v>914500</v>
      </c>
      <c r="BL196" s="16" t="s">
        <v>136</v>
      </c>
      <c r="BM196" s="140" t="s">
        <v>408</v>
      </c>
    </row>
    <row r="197" spans="2:65" s="12" customFormat="1">
      <c r="B197" s="157"/>
      <c r="D197" s="142" t="s">
        <v>181</v>
      </c>
      <c r="E197" s="158" t="s">
        <v>1</v>
      </c>
      <c r="F197" s="159" t="s">
        <v>404</v>
      </c>
      <c r="H197" s="160">
        <v>3100</v>
      </c>
      <c r="I197" s="161"/>
      <c r="L197" s="157"/>
      <c r="M197" s="162"/>
      <c r="T197" s="163"/>
      <c r="AT197" s="158" t="s">
        <v>181</v>
      </c>
      <c r="AU197" s="158" t="s">
        <v>90</v>
      </c>
      <c r="AV197" s="12" t="s">
        <v>90</v>
      </c>
      <c r="AW197" s="12" t="s">
        <v>37</v>
      </c>
      <c r="AX197" s="12" t="s">
        <v>82</v>
      </c>
      <c r="AY197" s="158" t="s">
        <v>137</v>
      </c>
    </row>
    <row r="198" spans="2:65" s="13" customFormat="1">
      <c r="B198" s="164"/>
      <c r="D198" s="142" t="s">
        <v>181</v>
      </c>
      <c r="E198" s="165" t="s">
        <v>1</v>
      </c>
      <c r="F198" s="166" t="s">
        <v>183</v>
      </c>
      <c r="H198" s="167">
        <v>3100</v>
      </c>
      <c r="I198" s="168"/>
      <c r="L198" s="164"/>
      <c r="M198" s="169"/>
      <c r="T198" s="170"/>
      <c r="AT198" s="165" t="s">
        <v>181</v>
      </c>
      <c r="AU198" s="165" t="s">
        <v>90</v>
      </c>
      <c r="AV198" s="13" t="s">
        <v>136</v>
      </c>
      <c r="AW198" s="13" t="s">
        <v>37</v>
      </c>
      <c r="AX198" s="13" t="s">
        <v>21</v>
      </c>
      <c r="AY198" s="165" t="s">
        <v>137</v>
      </c>
    </row>
    <row r="199" spans="2:65" s="10" customFormat="1" ht="22.95" customHeight="1">
      <c r="B199" s="119"/>
      <c r="D199" s="120" t="s">
        <v>81</v>
      </c>
      <c r="E199" s="155" t="s">
        <v>223</v>
      </c>
      <c r="F199" s="155" t="s">
        <v>224</v>
      </c>
      <c r="I199" s="122"/>
      <c r="J199" s="156">
        <f>BK199</f>
        <v>78720</v>
      </c>
      <c r="L199" s="119"/>
      <c r="M199" s="124"/>
      <c r="P199" s="125">
        <f>SUM(P200:P209)</f>
        <v>0</v>
      </c>
      <c r="R199" s="125">
        <f>SUM(R200:R209)</f>
        <v>0</v>
      </c>
      <c r="T199" s="126">
        <f>SUM(T200:T209)</f>
        <v>0</v>
      </c>
      <c r="AR199" s="120" t="s">
        <v>21</v>
      </c>
      <c r="AT199" s="127" t="s">
        <v>81</v>
      </c>
      <c r="AU199" s="127" t="s">
        <v>21</v>
      </c>
      <c r="AY199" s="120" t="s">
        <v>137</v>
      </c>
      <c r="BK199" s="128">
        <f>SUM(BK200:BK209)</f>
        <v>78720</v>
      </c>
    </row>
    <row r="200" spans="2:65" s="1" customFormat="1" ht="21.75" customHeight="1">
      <c r="B200" s="31"/>
      <c r="C200" s="129" t="s">
        <v>409</v>
      </c>
      <c r="D200" s="129" t="s">
        <v>138</v>
      </c>
      <c r="E200" s="130" t="s">
        <v>225</v>
      </c>
      <c r="F200" s="131" t="s">
        <v>226</v>
      </c>
      <c r="G200" s="132" t="s">
        <v>227</v>
      </c>
      <c r="H200" s="133">
        <v>384</v>
      </c>
      <c r="I200" s="134">
        <v>24</v>
      </c>
      <c r="J200" s="135">
        <f>ROUND(I200*H200,2)</f>
        <v>9216</v>
      </c>
      <c r="K200" s="131" t="s">
        <v>142</v>
      </c>
      <c r="L200" s="31"/>
      <c r="M200" s="136" t="s">
        <v>1</v>
      </c>
      <c r="N200" s="137" t="s">
        <v>47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136</v>
      </c>
      <c r="AT200" s="140" t="s">
        <v>138</v>
      </c>
      <c r="AU200" s="140" t="s">
        <v>90</v>
      </c>
      <c r="AY200" s="16" t="s">
        <v>137</v>
      </c>
      <c r="BE200" s="141">
        <f>IF(N200="základní",J200,0)</f>
        <v>9216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6" t="s">
        <v>21</v>
      </c>
      <c r="BK200" s="141">
        <f>ROUND(I200*H200,2)</f>
        <v>9216</v>
      </c>
      <c r="BL200" s="16" t="s">
        <v>136</v>
      </c>
      <c r="BM200" s="140" t="s">
        <v>410</v>
      </c>
    </row>
    <row r="201" spans="2:65" s="12" customFormat="1" ht="20.399999999999999">
      <c r="B201" s="157"/>
      <c r="D201" s="142" t="s">
        <v>181</v>
      </c>
      <c r="E201" s="158" t="s">
        <v>1</v>
      </c>
      <c r="F201" s="159" t="s">
        <v>411</v>
      </c>
      <c r="H201" s="160">
        <v>384</v>
      </c>
      <c r="I201" s="161"/>
      <c r="L201" s="157"/>
      <c r="M201" s="162"/>
      <c r="T201" s="163"/>
      <c r="AT201" s="158" t="s">
        <v>181</v>
      </c>
      <c r="AU201" s="158" t="s">
        <v>90</v>
      </c>
      <c r="AV201" s="12" t="s">
        <v>90</v>
      </c>
      <c r="AW201" s="12" t="s">
        <v>37</v>
      </c>
      <c r="AX201" s="12" t="s">
        <v>82</v>
      </c>
      <c r="AY201" s="158" t="s">
        <v>137</v>
      </c>
    </row>
    <row r="202" spans="2:65" s="13" customFormat="1">
      <c r="B202" s="164"/>
      <c r="D202" s="142" t="s">
        <v>181</v>
      </c>
      <c r="E202" s="165" t="s">
        <v>1</v>
      </c>
      <c r="F202" s="166" t="s">
        <v>183</v>
      </c>
      <c r="H202" s="167">
        <v>384</v>
      </c>
      <c r="I202" s="168"/>
      <c r="L202" s="164"/>
      <c r="M202" s="169"/>
      <c r="T202" s="170"/>
      <c r="AT202" s="165" t="s">
        <v>181</v>
      </c>
      <c r="AU202" s="165" t="s">
        <v>90</v>
      </c>
      <c r="AV202" s="13" t="s">
        <v>136</v>
      </c>
      <c r="AW202" s="13" t="s">
        <v>37</v>
      </c>
      <c r="AX202" s="13" t="s">
        <v>21</v>
      </c>
      <c r="AY202" s="165" t="s">
        <v>137</v>
      </c>
    </row>
    <row r="203" spans="2:65" s="1" customFormat="1" ht="24.15" customHeight="1">
      <c r="B203" s="31"/>
      <c r="C203" s="129" t="s">
        <v>412</v>
      </c>
      <c r="D203" s="129" t="s">
        <v>138</v>
      </c>
      <c r="E203" s="130" t="s">
        <v>231</v>
      </c>
      <c r="F203" s="131" t="s">
        <v>232</v>
      </c>
      <c r="G203" s="132" t="s">
        <v>227</v>
      </c>
      <c r="H203" s="133">
        <v>9216</v>
      </c>
      <c r="I203" s="134">
        <v>4</v>
      </c>
      <c r="J203" s="135">
        <f>ROUND(I203*H203,2)</f>
        <v>36864</v>
      </c>
      <c r="K203" s="131" t="s">
        <v>142</v>
      </c>
      <c r="L203" s="31"/>
      <c r="M203" s="136" t="s">
        <v>1</v>
      </c>
      <c r="N203" s="137" t="s">
        <v>47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136</v>
      </c>
      <c r="AT203" s="140" t="s">
        <v>138</v>
      </c>
      <c r="AU203" s="140" t="s">
        <v>90</v>
      </c>
      <c r="AY203" s="16" t="s">
        <v>137</v>
      </c>
      <c r="BE203" s="141">
        <f>IF(N203="základní",J203,0)</f>
        <v>36864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6" t="s">
        <v>21</v>
      </c>
      <c r="BK203" s="141">
        <f>ROUND(I203*H203,2)</f>
        <v>36864</v>
      </c>
      <c r="BL203" s="16" t="s">
        <v>136</v>
      </c>
      <c r="BM203" s="140" t="s">
        <v>413</v>
      </c>
    </row>
    <row r="204" spans="2:65" s="14" customFormat="1">
      <c r="B204" s="171"/>
      <c r="D204" s="142" t="s">
        <v>181</v>
      </c>
      <c r="E204" s="172" t="s">
        <v>1</v>
      </c>
      <c r="F204" s="173" t="s">
        <v>234</v>
      </c>
      <c r="H204" s="172" t="s">
        <v>1</v>
      </c>
      <c r="I204" s="174"/>
      <c r="L204" s="171"/>
      <c r="M204" s="175"/>
      <c r="T204" s="176"/>
      <c r="AT204" s="172" t="s">
        <v>181</v>
      </c>
      <c r="AU204" s="172" t="s">
        <v>90</v>
      </c>
      <c r="AV204" s="14" t="s">
        <v>21</v>
      </c>
      <c r="AW204" s="14" t="s">
        <v>37</v>
      </c>
      <c r="AX204" s="14" t="s">
        <v>82</v>
      </c>
      <c r="AY204" s="172" t="s">
        <v>137</v>
      </c>
    </row>
    <row r="205" spans="2:65" s="12" customFormat="1">
      <c r="B205" s="157"/>
      <c r="D205" s="142" t="s">
        <v>181</v>
      </c>
      <c r="E205" s="158" t="s">
        <v>1</v>
      </c>
      <c r="F205" s="159" t="s">
        <v>414</v>
      </c>
      <c r="H205" s="160">
        <v>9216</v>
      </c>
      <c r="I205" s="161"/>
      <c r="L205" s="157"/>
      <c r="M205" s="162"/>
      <c r="T205" s="163"/>
      <c r="AT205" s="158" t="s">
        <v>181</v>
      </c>
      <c r="AU205" s="158" t="s">
        <v>90</v>
      </c>
      <c r="AV205" s="12" t="s">
        <v>90</v>
      </c>
      <c r="AW205" s="12" t="s">
        <v>37</v>
      </c>
      <c r="AX205" s="12" t="s">
        <v>82</v>
      </c>
      <c r="AY205" s="158" t="s">
        <v>137</v>
      </c>
    </row>
    <row r="206" spans="2:65" s="13" customFormat="1">
      <c r="B206" s="164"/>
      <c r="D206" s="142" t="s">
        <v>181</v>
      </c>
      <c r="E206" s="165" t="s">
        <v>1</v>
      </c>
      <c r="F206" s="166" t="s">
        <v>183</v>
      </c>
      <c r="H206" s="167">
        <v>9216</v>
      </c>
      <c r="I206" s="168"/>
      <c r="L206" s="164"/>
      <c r="M206" s="169"/>
      <c r="T206" s="170"/>
      <c r="AT206" s="165" t="s">
        <v>181</v>
      </c>
      <c r="AU206" s="165" t="s">
        <v>90</v>
      </c>
      <c r="AV206" s="13" t="s">
        <v>136</v>
      </c>
      <c r="AW206" s="13" t="s">
        <v>37</v>
      </c>
      <c r="AX206" s="13" t="s">
        <v>21</v>
      </c>
      <c r="AY206" s="165" t="s">
        <v>137</v>
      </c>
    </row>
    <row r="207" spans="2:65" s="1" customFormat="1" ht="44.25" customHeight="1">
      <c r="B207" s="31"/>
      <c r="C207" s="129" t="s">
        <v>415</v>
      </c>
      <c r="D207" s="129" t="s">
        <v>138</v>
      </c>
      <c r="E207" s="130" t="s">
        <v>237</v>
      </c>
      <c r="F207" s="131" t="s">
        <v>238</v>
      </c>
      <c r="G207" s="132" t="s">
        <v>227</v>
      </c>
      <c r="H207" s="133">
        <v>384</v>
      </c>
      <c r="I207" s="134">
        <v>85</v>
      </c>
      <c r="J207" s="135">
        <f>ROUND(I207*H207,2)</f>
        <v>32640</v>
      </c>
      <c r="K207" s="131" t="s">
        <v>142</v>
      </c>
      <c r="L207" s="31"/>
      <c r="M207" s="136" t="s">
        <v>1</v>
      </c>
      <c r="N207" s="137" t="s">
        <v>47</v>
      </c>
      <c r="P207" s="138">
        <f>O207*H207</f>
        <v>0</v>
      </c>
      <c r="Q207" s="138">
        <v>0</v>
      </c>
      <c r="R207" s="138">
        <f>Q207*H207</f>
        <v>0</v>
      </c>
      <c r="S207" s="138">
        <v>0</v>
      </c>
      <c r="T207" s="139">
        <f>S207*H207</f>
        <v>0</v>
      </c>
      <c r="AR207" s="140" t="s">
        <v>136</v>
      </c>
      <c r="AT207" s="140" t="s">
        <v>138</v>
      </c>
      <c r="AU207" s="140" t="s">
        <v>90</v>
      </c>
      <c r="AY207" s="16" t="s">
        <v>137</v>
      </c>
      <c r="BE207" s="141">
        <f>IF(N207="základní",J207,0)</f>
        <v>32640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6" t="s">
        <v>21</v>
      </c>
      <c r="BK207" s="141">
        <f>ROUND(I207*H207,2)</f>
        <v>32640</v>
      </c>
      <c r="BL207" s="16" t="s">
        <v>136</v>
      </c>
      <c r="BM207" s="140" t="s">
        <v>416</v>
      </c>
    </row>
    <row r="208" spans="2:65" s="12" customFormat="1">
      <c r="B208" s="157"/>
      <c r="D208" s="142" t="s">
        <v>181</v>
      </c>
      <c r="E208" s="158" t="s">
        <v>1</v>
      </c>
      <c r="F208" s="159" t="s">
        <v>417</v>
      </c>
      <c r="H208" s="160">
        <v>384</v>
      </c>
      <c r="I208" s="161"/>
      <c r="L208" s="157"/>
      <c r="M208" s="162"/>
      <c r="T208" s="163"/>
      <c r="AT208" s="158" t="s">
        <v>181</v>
      </c>
      <c r="AU208" s="158" t="s">
        <v>90</v>
      </c>
      <c r="AV208" s="12" t="s">
        <v>90</v>
      </c>
      <c r="AW208" s="12" t="s">
        <v>37</v>
      </c>
      <c r="AX208" s="12" t="s">
        <v>82</v>
      </c>
      <c r="AY208" s="158" t="s">
        <v>137</v>
      </c>
    </row>
    <row r="209" spans="2:65" s="13" customFormat="1">
      <c r="B209" s="164"/>
      <c r="D209" s="142" t="s">
        <v>181</v>
      </c>
      <c r="E209" s="165" t="s">
        <v>1</v>
      </c>
      <c r="F209" s="166" t="s">
        <v>183</v>
      </c>
      <c r="H209" s="167">
        <v>384</v>
      </c>
      <c r="I209" s="168"/>
      <c r="L209" s="164"/>
      <c r="M209" s="169"/>
      <c r="T209" s="170"/>
      <c r="AT209" s="165" t="s">
        <v>181</v>
      </c>
      <c r="AU209" s="165" t="s">
        <v>90</v>
      </c>
      <c r="AV209" s="13" t="s">
        <v>136</v>
      </c>
      <c r="AW209" s="13" t="s">
        <v>37</v>
      </c>
      <c r="AX209" s="13" t="s">
        <v>21</v>
      </c>
      <c r="AY209" s="165" t="s">
        <v>137</v>
      </c>
    </row>
    <row r="210" spans="2:65" s="10" customFormat="1" ht="22.95" customHeight="1">
      <c r="B210" s="119"/>
      <c r="D210" s="120" t="s">
        <v>81</v>
      </c>
      <c r="E210" s="155" t="s">
        <v>241</v>
      </c>
      <c r="F210" s="155" t="s">
        <v>242</v>
      </c>
      <c r="I210" s="122"/>
      <c r="J210" s="156">
        <f>BK210</f>
        <v>12427.9</v>
      </c>
      <c r="L210" s="119"/>
      <c r="M210" s="124"/>
      <c r="P210" s="125">
        <f>P211</f>
        <v>0</v>
      </c>
      <c r="R210" s="125">
        <f>R211</f>
        <v>0</v>
      </c>
      <c r="T210" s="126">
        <f>T211</f>
        <v>0</v>
      </c>
      <c r="AR210" s="120" t="s">
        <v>21</v>
      </c>
      <c r="AT210" s="127" t="s">
        <v>81</v>
      </c>
      <c r="AU210" s="127" t="s">
        <v>21</v>
      </c>
      <c r="AY210" s="120" t="s">
        <v>137</v>
      </c>
      <c r="BK210" s="128">
        <f>BK211</f>
        <v>12427.9</v>
      </c>
    </row>
    <row r="211" spans="2:65" s="1" customFormat="1" ht="33" customHeight="1">
      <c r="B211" s="31"/>
      <c r="C211" s="129" t="s">
        <v>7</v>
      </c>
      <c r="D211" s="129" t="s">
        <v>138</v>
      </c>
      <c r="E211" s="130" t="s">
        <v>244</v>
      </c>
      <c r="F211" s="131" t="s">
        <v>245</v>
      </c>
      <c r="G211" s="132" t="s">
        <v>227</v>
      </c>
      <c r="H211" s="133">
        <v>2485.58</v>
      </c>
      <c r="I211" s="134">
        <v>5</v>
      </c>
      <c r="J211" s="135">
        <f>ROUND(I211*H211,2)</f>
        <v>12427.9</v>
      </c>
      <c r="K211" s="131" t="s">
        <v>142</v>
      </c>
      <c r="L211" s="31"/>
      <c r="M211" s="146" t="s">
        <v>1</v>
      </c>
      <c r="N211" s="147" t="s">
        <v>47</v>
      </c>
      <c r="O211" s="148"/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40" t="s">
        <v>136</v>
      </c>
      <c r="AT211" s="140" t="s">
        <v>138</v>
      </c>
      <c r="AU211" s="140" t="s">
        <v>90</v>
      </c>
      <c r="AY211" s="16" t="s">
        <v>137</v>
      </c>
      <c r="BE211" s="141">
        <f>IF(N211="základní",J211,0)</f>
        <v>12427.9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6" t="s">
        <v>21</v>
      </c>
      <c r="BK211" s="141">
        <f>ROUND(I211*H211,2)</f>
        <v>12427.9</v>
      </c>
      <c r="BL211" s="16" t="s">
        <v>136</v>
      </c>
      <c r="BM211" s="140" t="s">
        <v>418</v>
      </c>
    </row>
    <row r="212" spans="2:65" s="1" customFormat="1" ht="6.9" customHeight="1">
      <c r="B212" s="43"/>
      <c r="C212" s="44"/>
      <c r="D212" s="44"/>
      <c r="E212" s="44"/>
      <c r="F212" s="44"/>
      <c r="G212" s="44"/>
      <c r="H212" s="44"/>
      <c r="I212" s="44"/>
      <c r="J212" s="44"/>
      <c r="K212" s="44"/>
      <c r="L212" s="31"/>
    </row>
  </sheetData>
  <sheetProtection algorithmName="SHA-512" hashValue="ENQ4twMyoYx/Qu8c0msE6aG8nuNv+coVGGp7KJ517lflG1Z6nObJ1BAN7yl9TkFg+uoBNiOPeCTQajWPsrTJfQ==" saltValue="G4++AQ95pfekVwTblY7Du3tLTj931Pgyk6w4U7xBC5P3utH4I2C2c+l0Zcskf7ui2sXXcG+ImkS5O4TGN4bskQ==" spinCount="100000" sheet="1" objects="1" scenarios="1" formatColumns="0" formatRows="0" autoFilter="0"/>
  <autoFilter ref="C124:K21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9"/>
  <sheetViews>
    <sheetView showGridLines="0" topLeftCell="A142" workbookViewId="0"/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110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" customHeight="1">
      <c r="B4" s="19"/>
      <c r="D4" s="20" t="s">
        <v>111</v>
      </c>
      <c r="L4" s="19"/>
      <c r="M4" s="92" t="s">
        <v>10</v>
      </c>
      <c r="AT4" s="16" t="s">
        <v>4</v>
      </c>
    </row>
    <row r="5" spans="2:46" ht="6.9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30" t="str">
        <f>'Rekapitulace stavby'!K6</f>
        <v>Rekonstrukce lesní cesty Zlaté Hory - Rožmitál</v>
      </c>
      <c r="F7" s="231"/>
      <c r="G7" s="231"/>
      <c r="H7" s="231"/>
      <c r="L7" s="19"/>
    </row>
    <row r="8" spans="2:46" ht="12" customHeight="1">
      <c r="B8" s="19"/>
      <c r="D8" s="26" t="s">
        <v>112</v>
      </c>
      <c r="L8" s="19"/>
    </row>
    <row r="9" spans="2:46" s="1" customFormat="1" ht="16.5" customHeight="1">
      <c r="B9" s="31"/>
      <c r="E9" s="230" t="s">
        <v>342</v>
      </c>
      <c r="F9" s="229"/>
      <c r="G9" s="229"/>
      <c r="H9" s="229"/>
      <c r="L9" s="31"/>
    </row>
    <row r="10" spans="2:46" s="1" customFormat="1" ht="12" customHeight="1">
      <c r="B10" s="31"/>
      <c r="D10" s="26" t="s">
        <v>167</v>
      </c>
      <c r="L10" s="31"/>
    </row>
    <row r="11" spans="2:46" s="1" customFormat="1" ht="16.5" customHeight="1">
      <c r="B11" s="31"/>
      <c r="E11" s="200" t="s">
        <v>419</v>
      </c>
      <c r="F11" s="229"/>
      <c r="G11" s="229"/>
      <c r="H11" s="229"/>
      <c r="L11" s="31"/>
    </row>
    <row r="12" spans="2:46" s="1" customFormat="1">
      <c r="B12" s="31"/>
      <c r="L12" s="31"/>
    </row>
    <row r="13" spans="2:46" s="1" customFormat="1" ht="12" customHeight="1">
      <c r="B13" s="31"/>
      <c r="D13" s="26" t="s">
        <v>19</v>
      </c>
      <c r="F13" s="24" t="s">
        <v>1</v>
      </c>
      <c r="I13" s="26" t="s">
        <v>20</v>
      </c>
      <c r="J13" s="24" t="s">
        <v>1</v>
      </c>
      <c r="L13" s="31"/>
    </row>
    <row r="14" spans="2:46" s="1" customFormat="1" ht="12" customHeight="1">
      <c r="B14" s="31"/>
      <c r="D14" s="26" t="s">
        <v>22</v>
      </c>
      <c r="F14" s="24" t="s">
        <v>23</v>
      </c>
      <c r="I14" s="26" t="s">
        <v>24</v>
      </c>
      <c r="J14" s="51" t="str">
        <f>'Rekapitulace stavby'!AN8</f>
        <v>5. 4. 2023</v>
      </c>
      <c r="L14" s="31"/>
    </row>
    <row r="15" spans="2:46" s="1" customFormat="1" ht="10.95" customHeight="1">
      <c r="B15" s="31"/>
      <c r="L15" s="31"/>
    </row>
    <row r="16" spans="2:46" s="1" customFormat="1" ht="12" customHeight="1">
      <c r="B16" s="31"/>
      <c r="D16" s="26" t="s">
        <v>28</v>
      </c>
      <c r="I16" s="26" t="s">
        <v>29</v>
      </c>
      <c r="J16" s="24" t="s">
        <v>30</v>
      </c>
      <c r="L16" s="31"/>
    </row>
    <row r="17" spans="2:12" s="1" customFormat="1" ht="18" customHeight="1">
      <c r="B17" s="31"/>
      <c r="E17" s="24" t="s">
        <v>31</v>
      </c>
      <c r="I17" s="26" t="s">
        <v>32</v>
      </c>
      <c r="J17" s="24" t="s">
        <v>33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34</v>
      </c>
      <c r="I19" s="26" t="s">
        <v>29</v>
      </c>
      <c r="J19" s="27" t="str">
        <f>'Rekapitulace stavby'!AN13</f>
        <v>026 57 392</v>
      </c>
      <c r="L19" s="31"/>
    </row>
    <row r="20" spans="2:12" s="1" customFormat="1" ht="18" customHeight="1">
      <c r="B20" s="31"/>
      <c r="E20" s="232" t="str">
        <f>'Rekapitulace stavby'!E14</f>
        <v>BERKASTAV s.r.o.</v>
      </c>
      <c r="F20" s="222"/>
      <c r="G20" s="222"/>
      <c r="H20" s="222"/>
      <c r="I20" s="26" t="s">
        <v>32</v>
      </c>
      <c r="J20" s="27" t="str">
        <f>'Rekapitulace stavby'!AN14</f>
        <v>CZ02657392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35</v>
      </c>
      <c r="I22" s="26" t="s">
        <v>29</v>
      </c>
      <c r="J22" s="24" t="s">
        <v>36</v>
      </c>
      <c r="L22" s="31"/>
    </row>
    <row r="23" spans="2:12" s="1" customFormat="1" ht="18" customHeight="1">
      <c r="B23" s="31"/>
      <c r="E23" s="24" t="s">
        <v>38</v>
      </c>
      <c r="I23" s="26" t="s">
        <v>32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39</v>
      </c>
      <c r="I25" s="26" t="s">
        <v>29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32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41</v>
      </c>
      <c r="L28" s="31"/>
    </row>
    <row r="29" spans="2:12" s="7" customFormat="1" ht="16.5" customHeight="1">
      <c r="B29" s="93"/>
      <c r="E29" s="226" t="s">
        <v>1</v>
      </c>
      <c r="F29" s="226"/>
      <c r="G29" s="226"/>
      <c r="H29" s="226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42</v>
      </c>
      <c r="J32" s="65">
        <f>ROUND(J125, 2)</f>
        <v>566740.91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44</v>
      </c>
      <c r="I34" s="34" t="s">
        <v>43</v>
      </c>
      <c r="J34" s="34" t="s">
        <v>45</v>
      </c>
      <c r="L34" s="31"/>
    </row>
    <row r="35" spans="2:12" s="1" customFormat="1" ht="14.4" customHeight="1">
      <c r="B35" s="31"/>
      <c r="D35" s="54" t="s">
        <v>46</v>
      </c>
      <c r="E35" s="26" t="s">
        <v>47</v>
      </c>
      <c r="F35" s="85">
        <f>ROUND((SUM(BE125:BE148)),  2)</f>
        <v>566740.91</v>
      </c>
      <c r="I35" s="95">
        <v>0.21</v>
      </c>
      <c r="J35" s="85">
        <f>ROUND(((SUM(BE125:BE148))*I35),  2)</f>
        <v>119015.59</v>
      </c>
      <c r="L35" s="31"/>
    </row>
    <row r="36" spans="2:12" s="1" customFormat="1" ht="14.4" customHeight="1">
      <c r="B36" s="31"/>
      <c r="E36" s="26" t="s">
        <v>48</v>
      </c>
      <c r="F36" s="85">
        <f>ROUND((SUM(BF125:BF148)),  2)</f>
        <v>0</v>
      </c>
      <c r="I36" s="95">
        <v>0.15</v>
      </c>
      <c r="J36" s="85">
        <f>ROUND(((SUM(BF125:BF148))*I36),  2)</f>
        <v>0</v>
      </c>
      <c r="L36" s="31"/>
    </row>
    <row r="37" spans="2:12" s="1" customFormat="1" ht="14.4" hidden="1" customHeight="1">
      <c r="B37" s="31"/>
      <c r="E37" s="26" t="s">
        <v>49</v>
      </c>
      <c r="F37" s="85">
        <f>ROUND((SUM(BG125:BG148)),  2)</f>
        <v>0</v>
      </c>
      <c r="I37" s="95">
        <v>0.21</v>
      </c>
      <c r="J37" s="85">
        <f>0</f>
        <v>0</v>
      </c>
      <c r="L37" s="31"/>
    </row>
    <row r="38" spans="2:12" s="1" customFormat="1" ht="14.4" hidden="1" customHeight="1">
      <c r="B38" s="31"/>
      <c r="E38" s="26" t="s">
        <v>50</v>
      </c>
      <c r="F38" s="85">
        <f>ROUND((SUM(BH125:BH148)),  2)</f>
        <v>0</v>
      </c>
      <c r="I38" s="95">
        <v>0.15</v>
      </c>
      <c r="J38" s="85">
        <f>0</f>
        <v>0</v>
      </c>
      <c r="L38" s="31"/>
    </row>
    <row r="39" spans="2:12" s="1" customFormat="1" ht="14.4" hidden="1" customHeight="1">
      <c r="B39" s="31"/>
      <c r="E39" s="26" t="s">
        <v>51</v>
      </c>
      <c r="F39" s="85">
        <f>ROUND((SUM(BI125:BI148)),  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52</v>
      </c>
      <c r="E41" s="56"/>
      <c r="F41" s="56"/>
      <c r="G41" s="98" t="s">
        <v>53</v>
      </c>
      <c r="H41" s="99" t="s">
        <v>54</v>
      </c>
      <c r="I41" s="56"/>
      <c r="J41" s="100">
        <f>SUM(J32:J39)</f>
        <v>685756.5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55</v>
      </c>
      <c r="E50" s="41"/>
      <c r="F50" s="41"/>
      <c r="G50" s="40" t="s">
        <v>56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57</v>
      </c>
      <c r="E61" s="33"/>
      <c r="F61" s="102" t="s">
        <v>58</v>
      </c>
      <c r="G61" s="42" t="s">
        <v>57</v>
      </c>
      <c r="H61" s="33"/>
      <c r="I61" s="33"/>
      <c r="J61" s="103" t="s">
        <v>58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59</v>
      </c>
      <c r="E65" s="41"/>
      <c r="F65" s="41"/>
      <c r="G65" s="40" t="s">
        <v>60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57</v>
      </c>
      <c r="E76" s="33"/>
      <c r="F76" s="102" t="s">
        <v>58</v>
      </c>
      <c r="G76" s="42" t="s">
        <v>57</v>
      </c>
      <c r="H76" s="33"/>
      <c r="I76" s="33"/>
      <c r="J76" s="103" t="s">
        <v>58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114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0" t="str">
        <f>E7</f>
        <v>Rekonstrukce lesní cesty Zlaté Hory - Rožmitál</v>
      </c>
      <c r="F85" s="231"/>
      <c r="G85" s="231"/>
      <c r="H85" s="231"/>
      <c r="L85" s="31"/>
    </row>
    <row r="86" spans="2:12" ht="12" customHeight="1">
      <c r="B86" s="19"/>
      <c r="C86" s="26" t="s">
        <v>112</v>
      </c>
      <c r="L86" s="19"/>
    </row>
    <row r="87" spans="2:12" s="1" customFormat="1" ht="16.5" customHeight="1">
      <c r="B87" s="31"/>
      <c r="E87" s="230" t="s">
        <v>342</v>
      </c>
      <c r="F87" s="229"/>
      <c r="G87" s="229"/>
      <c r="H87" s="229"/>
      <c r="L87" s="31"/>
    </row>
    <row r="88" spans="2:12" s="1" customFormat="1" ht="12" customHeight="1">
      <c r="B88" s="31"/>
      <c r="C88" s="26" t="s">
        <v>167</v>
      </c>
      <c r="L88" s="31"/>
    </row>
    <row r="89" spans="2:12" s="1" customFormat="1" ht="16.5" customHeight="1">
      <c r="B89" s="31"/>
      <c r="E89" s="200" t="str">
        <f>E11</f>
        <v>2.2 - Větev B, výměna podloží se souhlasem investora</v>
      </c>
      <c r="F89" s="229"/>
      <c r="G89" s="229"/>
      <c r="H89" s="229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22</v>
      </c>
      <c r="F91" s="24" t="str">
        <f>F14</f>
        <v>Zlaté Hory</v>
      </c>
      <c r="I91" s="26" t="s">
        <v>24</v>
      </c>
      <c r="J91" s="51" t="str">
        <f>IF(J14="","",J14)</f>
        <v>5. 4. 2023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28</v>
      </c>
      <c r="F93" s="24" t="str">
        <f>E17</f>
        <v>Město Zlaté Hory</v>
      </c>
      <c r="I93" s="26" t="s">
        <v>35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34</v>
      </c>
      <c r="F94" s="24" t="str">
        <f>IF(E20="","",E20)</f>
        <v>BERKASTAV s.r.o.</v>
      </c>
      <c r="I94" s="26" t="s">
        <v>39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115</v>
      </c>
      <c r="D96" s="96"/>
      <c r="E96" s="96"/>
      <c r="F96" s="96"/>
      <c r="G96" s="96"/>
      <c r="H96" s="96"/>
      <c r="I96" s="96"/>
      <c r="J96" s="105" t="s">
        <v>116</v>
      </c>
      <c r="K96" s="96"/>
      <c r="L96" s="31"/>
    </row>
    <row r="97" spans="2:47" s="1" customFormat="1" ht="10.35" customHeight="1">
      <c r="B97" s="31"/>
      <c r="L97" s="31"/>
    </row>
    <row r="98" spans="2:47" s="1" customFormat="1" ht="22.95" customHeight="1">
      <c r="B98" s="31"/>
      <c r="C98" s="106" t="s">
        <v>117</v>
      </c>
      <c r="J98" s="65">
        <f>J125</f>
        <v>566740.91</v>
      </c>
      <c r="L98" s="31"/>
      <c r="AU98" s="16" t="s">
        <v>118</v>
      </c>
    </row>
    <row r="99" spans="2:47" s="8" customFormat="1" ht="24.9" customHeight="1">
      <c r="B99" s="107"/>
      <c r="D99" s="108" t="s">
        <v>169</v>
      </c>
      <c r="E99" s="109"/>
      <c r="F99" s="109"/>
      <c r="G99" s="109"/>
      <c r="H99" s="109"/>
      <c r="I99" s="109"/>
      <c r="J99" s="110">
        <f>J126</f>
        <v>566740.91</v>
      </c>
      <c r="L99" s="107"/>
    </row>
    <row r="100" spans="2:47" s="11" customFormat="1" ht="19.95" customHeight="1">
      <c r="B100" s="151"/>
      <c r="D100" s="152" t="s">
        <v>170</v>
      </c>
      <c r="E100" s="153"/>
      <c r="F100" s="153"/>
      <c r="G100" s="153"/>
      <c r="H100" s="153"/>
      <c r="I100" s="153"/>
      <c r="J100" s="154">
        <f>J127</f>
        <v>141360</v>
      </c>
      <c r="L100" s="151"/>
    </row>
    <row r="101" spans="2:47" s="11" customFormat="1" ht="19.95" customHeight="1">
      <c r="B101" s="151"/>
      <c r="D101" s="152" t="s">
        <v>171</v>
      </c>
      <c r="E101" s="153"/>
      <c r="F101" s="153"/>
      <c r="G101" s="153"/>
      <c r="H101" s="153"/>
      <c r="I101" s="153"/>
      <c r="J101" s="154">
        <f>J138</f>
        <v>372000</v>
      </c>
      <c r="L101" s="151"/>
    </row>
    <row r="102" spans="2:47" s="11" customFormat="1" ht="19.95" customHeight="1">
      <c r="B102" s="151"/>
      <c r="D102" s="152" t="s">
        <v>248</v>
      </c>
      <c r="E102" s="153"/>
      <c r="F102" s="153"/>
      <c r="G102" s="153"/>
      <c r="H102" s="153"/>
      <c r="I102" s="153"/>
      <c r="J102" s="154">
        <f>J142</f>
        <v>49100</v>
      </c>
      <c r="L102" s="151"/>
    </row>
    <row r="103" spans="2:47" s="11" customFormat="1" ht="19.95" customHeight="1">
      <c r="B103" s="151"/>
      <c r="D103" s="152" t="s">
        <v>173</v>
      </c>
      <c r="E103" s="153"/>
      <c r="F103" s="153"/>
      <c r="G103" s="153"/>
      <c r="H103" s="153"/>
      <c r="I103" s="153"/>
      <c r="J103" s="154">
        <f>J147</f>
        <v>4280.91</v>
      </c>
      <c r="L103" s="151"/>
    </row>
    <row r="104" spans="2:47" s="1" customFormat="1" ht="21.75" customHeight="1">
      <c r="B104" s="31"/>
      <c r="L104" s="31"/>
    </row>
    <row r="105" spans="2:47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47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47" s="1" customFormat="1" ht="24.9" customHeight="1">
      <c r="B110" s="31"/>
      <c r="C110" s="20" t="s">
        <v>121</v>
      </c>
      <c r="L110" s="31"/>
    </row>
    <row r="111" spans="2:47" s="1" customFormat="1" ht="6.9" customHeight="1">
      <c r="B111" s="31"/>
      <c r="L111" s="31"/>
    </row>
    <row r="112" spans="2:47" s="1" customFormat="1" ht="12" customHeight="1">
      <c r="B112" s="31"/>
      <c r="C112" s="26" t="s">
        <v>16</v>
      </c>
      <c r="L112" s="31"/>
    </row>
    <row r="113" spans="2:65" s="1" customFormat="1" ht="16.5" customHeight="1">
      <c r="B113" s="31"/>
      <c r="E113" s="230" t="str">
        <f>E7</f>
        <v>Rekonstrukce lesní cesty Zlaté Hory - Rožmitál</v>
      </c>
      <c r="F113" s="231"/>
      <c r="G113" s="231"/>
      <c r="H113" s="231"/>
      <c r="L113" s="31"/>
    </row>
    <row r="114" spans="2:65" ht="12" customHeight="1">
      <c r="B114" s="19"/>
      <c r="C114" s="26" t="s">
        <v>112</v>
      </c>
      <c r="L114" s="19"/>
    </row>
    <row r="115" spans="2:65" s="1" customFormat="1" ht="16.5" customHeight="1">
      <c r="B115" s="31"/>
      <c r="E115" s="230" t="s">
        <v>342</v>
      </c>
      <c r="F115" s="229"/>
      <c r="G115" s="229"/>
      <c r="H115" s="229"/>
      <c r="L115" s="31"/>
    </row>
    <row r="116" spans="2:65" s="1" customFormat="1" ht="12" customHeight="1">
      <c r="B116" s="31"/>
      <c r="C116" s="26" t="s">
        <v>167</v>
      </c>
      <c r="L116" s="31"/>
    </row>
    <row r="117" spans="2:65" s="1" customFormat="1" ht="16.5" customHeight="1">
      <c r="B117" s="31"/>
      <c r="E117" s="200" t="str">
        <f>E11</f>
        <v>2.2 - Větev B, výměna podloží se souhlasem investora</v>
      </c>
      <c r="F117" s="229"/>
      <c r="G117" s="229"/>
      <c r="H117" s="229"/>
      <c r="L117" s="31"/>
    </row>
    <row r="118" spans="2:65" s="1" customFormat="1" ht="6.9" customHeight="1">
      <c r="B118" s="31"/>
      <c r="L118" s="31"/>
    </row>
    <row r="119" spans="2:65" s="1" customFormat="1" ht="12" customHeight="1">
      <c r="B119" s="31"/>
      <c r="C119" s="26" t="s">
        <v>22</v>
      </c>
      <c r="F119" s="24" t="str">
        <f>F14</f>
        <v>Zlaté Hory</v>
      </c>
      <c r="I119" s="26" t="s">
        <v>24</v>
      </c>
      <c r="J119" s="51" t="str">
        <f>IF(J14="","",J14)</f>
        <v>5. 4. 2023</v>
      </c>
      <c r="L119" s="31"/>
    </row>
    <row r="120" spans="2:65" s="1" customFormat="1" ht="6.9" customHeight="1">
      <c r="B120" s="31"/>
      <c r="L120" s="31"/>
    </row>
    <row r="121" spans="2:65" s="1" customFormat="1" ht="15.15" customHeight="1">
      <c r="B121" s="31"/>
      <c r="C121" s="26" t="s">
        <v>28</v>
      </c>
      <c r="F121" s="24" t="str">
        <f>E17</f>
        <v>Město Zlaté Hory</v>
      </c>
      <c r="I121" s="26" t="s">
        <v>35</v>
      </c>
      <c r="J121" s="29" t="str">
        <f>E23</f>
        <v>Ing. Miroslav Knápek</v>
      </c>
      <c r="L121" s="31"/>
    </row>
    <row r="122" spans="2:65" s="1" customFormat="1" ht="15.15" customHeight="1">
      <c r="B122" s="31"/>
      <c r="C122" s="26" t="s">
        <v>34</v>
      </c>
      <c r="F122" s="24" t="str">
        <f>IF(E20="","",E20)</f>
        <v>BERKASTAV s.r.o.</v>
      </c>
      <c r="I122" s="26" t="s">
        <v>39</v>
      </c>
      <c r="J122" s="29" t="str">
        <f>E26</f>
        <v xml:space="preserve"> </v>
      </c>
      <c r="L122" s="31"/>
    </row>
    <row r="123" spans="2:65" s="1" customFormat="1" ht="10.35" customHeight="1">
      <c r="B123" s="31"/>
      <c r="L123" s="31"/>
    </row>
    <row r="124" spans="2:65" s="9" customFormat="1" ht="29.25" customHeight="1">
      <c r="B124" s="111"/>
      <c r="C124" s="112" t="s">
        <v>122</v>
      </c>
      <c r="D124" s="113" t="s">
        <v>67</v>
      </c>
      <c r="E124" s="113" t="s">
        <v>63</v>
      </c>
      <c r="F124" s="113" t="s">
        <v>64</v>
      </c>
      <c r="G124" s="113" t="s">
        <v>123</v>
      </c>
      <c r="H124" s="113" t="s">
        <v>124</v>
      </c>
      <c r="I124" s="113" t="s">
        <v>125</v>
      </c>
      <c r="J124" s="113" t="s">
        <v>116</v>
      </c>
      <c r="K124" s="114" t="s">
        <v>126</v>
      </c>
      <c r="L124" s="111"/>
      <c r="M124" s="58" t="s">
        <v>1</v>
      </c>
      <c r="N124" s="59" t="s">
        <v>46</v>
      </c>
      <c r="O124" s="59" t="s">
        <v>127</v>
      </c>
      <c r="P124" s="59" t="s">
        <v>128</v>
      </c>
      <c r="Q124" s="59" t="s">
        <v>129</v>
      </c>
      <c r="R124" s="59" t="s">
        <v>130</v>
      </c>
      <c r="S124" s="59" t="s">
        <v>131</v>
      </c>
      <c r="T124" s="60" t="s">
        <v>132</v>
      </c>
    </row>
    <row r="125" spans="2:65" s="1" customFormat="1" ht="22.95" customHeight="1">
      <c r="B125" s="31"/>
      <c r="C125" s="63" t="s">
        <v>133</v>
      </c>
      <c r="J125" s="115">
        <f>BK125</f>
        <v>566740.91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2140.4569999999999</v>
      </c>
      <c r="S125" s="52"/>
      <c r="T125" s="117">
        <f>T126</f>
        <v>0</v>
      </c>
      <c r="AT125" s="16" t="s">
        <v>81</v>
      </c>
      <c r="AU125" s="16" t="s">
        <v>118</v>
      </c>
      <c r="BK125" s="118">
        <f>BK126</f>
        <v>566740.91</v>
      </c>
    </row>
    <row r="126" spans="2:65" s="10" customFormat="1" ht="25.95" customHeight="1">
      <c r="B126" s="119"/>
      <c r="D126" s="120" t="s">
        <v>81</v>
      </c>
      <c r="E126" s="121" t="s">
        <v>174</v>
      </c>
      <c r="F126" s="121" t="s">
        <v>175</v>
      </c>
      <c r="I126" s="122"/>
      <c r="J126" s="123">
        <f>BK126</f>
        <v>566740.91</v>
      </c>
      <c r="L126" s="119"/>
      <c r="M126" s="124"/>
      <c r="P126" s="125">
        <f>P127+P138+P142+P147</f>
        <v>0</v>
      </c>
      <c r="R126" s="125">
        <f>R127+R138+R142+R147</f>
        <v>2140.4569999999999</v>
      </c>
      <c r="T126" s="126">
        <f>T127+T138+T142+T147</f>
        <v>0</v>
      </c>
      <c r="AR126" s="120" t="s">
        <v>21</v>
      </c>
      <c r="AT126" s="127" t="s">
        <v>81</v>
      </c>
      <c r="AU126" s="127" t="s">
        <v>82</v>
      </c>
      <c r="AY126" s="120" t="s">
        <v>137</v>
      </c>
      <c r="BK126" s="128">
        <f>BK127+BK138+BK142+BK147</f>
        <v>566740.91</v>
      </c>
    </row>
    <row r="127" spans="2:65" s="10" customFormat="1" ht="22.95" customHeight="1">
      <c r="B127" s="119"/>
      <c r="D127" s="120" t="s">
        <v>81</v>
      </c>
      <c r="E127" s="155" t="s">
        <v>21</v>
      </c>
      <c r="F127" s="155" t="s">
        <v>176</v>
      </c>
      <c r="I127" s="122"/>
      <c r="J127" s="156">
        <f>BK127</f>
        <v>141360</v>
      </c>
      <c r="L127" s="119"/>
      <c r="M127" s="124"/>
      <c r="P127" s="125">
        <f>SUM(P128:P137)</f>
        <v>0</v>
      </c>
      <c r="R127" s="125">
        <f>SUM(R128:R137)</f>
        <v>0</v>
      </c>
      <c r="T127" s="126">
        <f>SUM(T128:T137)</f>
        <v>0</v>
      </c>
      <c r="AR127" s="120" t="s">
        <v>21</v>
      </c>
      <c r="AT127" s="127" t="s">
        <v>81</v>
      </c>
      <c r="AU127" s="127" t="s">
        <v>21</v>
      </c>
      <c r="AY127" s="120" t="s">
        <v>137</v>
      </c>
      <c r="BK127" s="128">
        <f>SUM(BK128:BK137)</f>
        <v>141360</v>
      </c>
    </row>
    <row r="128" spans="2:65" s="1" customFormat="1" ht="37.950000000000003" customHeight="1">
      <c r="B128" s="31"/>
      <c r="C128" s="129" t="s">
        <v>21</v>
      </c>
      <c r="D128" s="129" t="s">
        <v>138</v>
      </c>
      <c r="E128" s="130" t="s">
        <v>184</v>
      </c>
      <c r="F128" s="131" t="s">
        <v>185</v>
      </c>
      <c r="G128" s="132" t="s">
        <v>186</v>
      </c>
      <c r="H128" s="133">
        <v>930</v>
      </c>
      <c r="I128" s="134">
        <v>80</v>
      </c>
      <c r="J128" s="135">
        <f>ROUND(I128*H128,2)</f>
        <v>74400</v>
      </c>
      <c r="K128" s="131" t="s">
        <v>142</v>
      </c>
      <c r="L128" s="31"/>
      <c r="M128" s="136" t="s">
        <v>1</v>
      </c>
      <c r="N128" s="137" t="s">
        <v>47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136</v>
      </c>
      <c r="AT128" s="140" t="s">
        <v>138</v>
      </c>
      <c r="AU128" s="140" t="s">
        <v>90</v>
      </c>
      <c r="AY128" s="16" t="s">
        <v>137</v>
      </c>
      <c r="BE128" s="141">
        <f>IF(N128="základní",J128,0)</f>
        <v>74400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21</v>
      </c>
      <c r="BK128" s="141">
        <f>ROUND(I128*H128,2)</f>
        <v>74400</v>
      </c>
      <c r="BL128" s="16" t="s">
        <v>136</v>
      </c>
      <c r="BM128" s="140" t="s">
        <v>420</v>
      </c>
    </row>
    <row r="129" spans="2:65" s="12" customFormat="1" ht="20.399999999999999">
      <c r="B129" s="157"/>
      <c r="D129" s="142" t="s">
        <v>181</v>
      </c>
      <c r="E129" s="158" t="s">
        <v>1</v>
      </c>
      <c r="F129" s="159" t="s">
        <v>421</v>
      </c>
      <c r="H129" s="160">
        <v>930</v>
      </c>
      <c r="I129" s="161"/>
      <c r="L129" s="157"/>
      <c r="M129" s="162"/>
      <c r="T129" s="163"/>
      <c r="AT129" s="158" t="s">
        <v>181</v>
      </c>
      <c r="AU129" s="158" t="s">
        <v>90</v>
      </c>
      <c r="AV129" s="12" t="s">
        <v>90</v>
      </c>
      <c r="AW129" s="12" t="s">
        <v>37</v>
      </c>
      <c r="AX129" s="12" t="s">
        <v>82</v>
      </c>
      <c r="AY129" s="158" t="s">
        <v>137</v>
      </c>
    </row>
    <row r="130" spans="2:65" s="13" customFormat="1">
      <c r="B130" s="164"/>
      <c r="D130" s="142" t="s">
        <v>181</v>
      </c>
      <c r="E130" s="165" t="s">
        <v>1</v>
      </c>
      <c r="F130" s="166" t="s">
        <v>183</v>
      </c>
      <c r="H130" s="167">
        <v>930</v>
      </c>
      <c r="I130" s="168"/>
      <c r="L130" s="164"/>
      <c r="M130" s="169"/>
      <c r="T130" s="170"/>
      <c r="AT130" s="165" t="s">
        <v>181</v>
      </c>
      <c r="AU130" s="165" t="s">
        <v>90</v>
      </c>
      <c r="AV130" s="13" t="s">
        <v>136</v>
      </c>
      <c r="AW130" s="13" t="s">
        <v>37</v>
      </c>
      <c r="AX130" s="13" t="s">
        <v>21</v>
      </c>
      <c r="AY130" s="165" t="s">
        <v>137</v>
      </c>
    </row>
    <row r="131" spans="2:65" s="1" customFormat="1" ht="37.950000000000003" customHeight="1">
      <c r="B131" s="31"/>
      <c r="C131" s="129" t="s">
        <v>90</v>
      </c>
      <c r="D131" s="129" t="s">
        <v>138</v>
      </c>
      <c r="E131" s="130" t="s">
        <v>190</v>
      </c>
      <c r="F131" s="131" t="s">
        <v>191</v>
      </c>
      <c r="G131" s="132" t="s">
        <v>186</v>
      </c>
      <c r="H131" s="133">
        <v>930</v>
      </c>
      <c r="I131" s="134">
        <v>25</v>
      </c>
      <c r="J131" s="135">
        <f>ROUND(I131*H131,2)</f>
        <v>23250</v>
      </c>
      <c r="K131" s="131" t="s">
        <v>142</v>
      </c>
      <c r="L131" s="31"/>
      <c r="M131" s="136" t="s">
        <v>1</v>
      </c>
      <c r="N131" s="137" t="s">
        <v>47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136</v>
      </c>
      <c r="AT131" s="140" t="s">
        <v>138</v>
      </c>
      <c r="AU131" s="140" t="s">
        <v>90</v>
      </c>
      <c r="AY131" s="16" t="s">
        <v>137</v>
      </c>
      <c r="BE131" s="141">
        <f>IF(N131="základní",J131,0)</f>
        <v>23250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21</v>
      </c>
      <c r="BK131" s="141">
        <f>ROUND(I131*H131,2)</f>
        <v>23250</v>
      </c>
      <c r="BL131" s="16" t="s">
        <v>136</v>
      </c>
      <c r="BM131" s="140" t="s">
        <v>422</v>
      </c>
    </row>
    <row r="132" spans="2:65" s="12" customFormat="1" ht="20.399999999999999">
      <c r="B132" s="157"/>
      <c r="D132" s="142" t="s">
        <v>181</v>
      </c>
      <c r="E132" s="158" t="s">
        <v>1</v>
      </c>
      <c r="F132" s="159" t="s">
        <v>423</v>
      </c>
      <c r="H132" s="160">
        <v>930</v>
      </c>
      <c r="I132" s="161"/>
      <c r="L132" s="157"/>
      <c r="M132" s="162"/>
      <c r="T132" s="163"/>
      <c r="AT132" s="158" t="s">
        <v>181</v>
      </c>
      <c r="AU132" s="158" t="s">
        <v>90</v>
      </c>
      <c r="AV132" s="12" t="s">
        <v>90</v>
      </c>
      <c r="AW132" s="12" t="s">
        <v>37</v>
      </c>
      <c r="AX132" s="12" t="s">
        <v>82</v>
      </c>
      <c r="AY132" s="158" t="s">
        <v>137</v>
      </c>
    </row>
    <row r="133" spans="2:65" s="13" customFormat="1">
      <c r="B133" s="164"/>
      <c r="D133" s="142" t="s">
        <v>181</v>
      </c>
      <c r="E133" s="165" t="s">
        <v>1</v>
      </c>
      <c r="F133" s="166" t="s">
        <v>183</v>
      </c>
      <c r="H133" s="167">
        <v>930</v>
      </c>
      <c r="I133" s="168"/>
      <c r="L133" s="164"/>
      <c r="M133" s="169"/>
      <c r="T133" s="170"/>
      <c r="AT133" s="165" t="s">
        <v>181</v>
      </c>
      <c r="AU133" s="165" t="s">
        <v>90</v>
      </c>
      <c r="AV133" s="13" t="s">
        <v>136</v>
      </c>
      <c r="AW133" s="13" t="s">
        <v>37</v>
      </c>
      <c r="AX133" s="13" t="s">
        <v>21</v>
      </c>
      <c r="AY133" s="165" t="s">
        <v>137</v>
      </c>
    </row>
    <row r="134" spans="2:65" s="1" customFormat="1" ht="33" customHeight="1">
      <c r="B134" s="31"/>
      <c r="C134" s="129" t="s">
        <v>152</v>
      </c>
      <c r="D134" s="129" t="s">
        <v>138</v>
      </c>
      <c r="E134" s="130" t="s">
        <v>195</v>
      </c>
      <c r="F134" s="131" t="s">
        <v>196</v>
      </c>
      <c r="G134" s="132" t="s">
        <v>186</v>
      </c>
      <c r="H134" s="133">
        <v>930</v>
      </c>
      <c r="I134" s="134">
        <v>17</v>
      </c>
      <c r="J134" s="135">
        <f>ROUND(I134*H134,2)</f>
        <v>15810</v>
      </c>
      <c r="K134" s="131" t="s">
        <v>142</v>
      </c>
      <c r="L134" s="31"/>
      <c r="M134" s="136" t="s">
        <v>1</v>
      </c>
      <c r="N134" s="137" t="s">
        <v>47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136</v>
      </c>
      <c r="AT134" s="140" t="s">
        <v>138</v>
      </c>
      <c r="AU134" s="140" t="s">
        <v>90</v>
      </c>
      <c r="AY134" s="16" t="s">
        <v>137</v>
      </c>
      <c r="BE134" s="141">
        <f>IF(N134="základní",J134,0)</f>
        <v>15810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21</v>
      </c>
      <c r="BK134" s="141">
        <f>ROUND(I134*H134,2)</f>
        <v>15810</v>
      </c>
      <c r="BL134" s="16" t="s">
        <v>136</v>
      </c>
      <c r="BM134" s="140" t="s">
        <v>424</v>
      </c>
    </row>
    <row r="135" spans="2:65" s="12" customFormat="1" ht="20.399999999999999">
      <c r="B135" s="157"/>
      <c r="D135" s="142" t="s">
        <v>181</v>
      </c>
      <c r="E135" s="158" t="s">
        <v>1</v>
      </c>
      <c r="F135" s="159" t="s">
        <v>425</v>
      </c>
      <c r="H135" s="160">
        <v>930</v>
      </c>
      <c r="I135" s="161"/>
      <c r="L135" s="157"/>
      <c r="M135" s="162"/>
      <c r="T135" s="163"/>
      <c r="AT135" s="158" t="s">
        <v>181</v>
      </c>
      <c r="AU135" s="158" t="s">
        <v>90</v>
      </c>
      <c r="AV135" s="12" t="s">
        <v>90</v>
      </c>
      <c r="AW135" s="12" t="s">
        <v>37</v>
      </c>
      <c r="AX135" s="12" t="s">
        <v>82</v>
      </c>
      <c r="AY135" s="158" t="s">
        <v>137</v>
      </c>
    </row>
    <row r="136" spans="2:65" s="13" customFormat="1">
      <c r="B136" s="164"/>
      <c r="D136" s="142" t="s">
        <v>181</v>
      </c>
      <c r="E136" s="165" t="s">
        <v>1</v>
      </c>
      <c r="F136" s="166" t="s">
        <v>183</v>
      </c>
      <c r="H136" s="167">
        <v>930</v>
      </c>
      <c r="I136" s="168"/>
      <c r="L136" s="164"/>
      <c r="M136" s="169"/>
      <c r="T136" s="170"/>
      <c r="AT136" s="165" t="s">
        <v>181</v>
      </c>
      <c r="AU136" s="165" t="s">
        <v>90</v>
      </c>
      <c r="AV136" s="13" t="s">
        <v>136</v>
      </c>
      <c r="AW136" s="13" t="s">
        <v>37</v>
      </c>
      <c r="AX136" s="13" t="s">
        <v>21</v>
      </c>
      <c r="AY136" s="165" t="s">
        <v>137</v>
      </c>
    </row>
    <row r="137" spans="2:65" s="1" customFormat="1" ht="24.15" customHeight="1">
      <c r="B137" s="31"/>
      <c r="C137" s="129" t="s">
        <v>136</v>
      </c>
      <c r="D137" s="129" t="s">
        <v>138</v>
      </c>
      <c r="E137" s="130" t="s">
        <v>199</v>
      </c>
      <c r="F137" s="131" t="s">
        <v>200</v>
      </c>
      <c r="G137" s="132" t="s">
        <v>179</v>
      </c>
      <c r="H137" s="133">
        <v>3100</v>
      </c>
      <c r="I137" s="134">
        <v>9</v>
      </c>
      <c r="J137" s="135">
        <f>ROUND(I137*H137,2)</f>
        <v>27900</v>
      </c>
      <c r="K137" s="131" t="s">
        <v>142</v>
      </c>
      <c r="L137" s="31"/>
      <c r="M137" s="136" t="s">
        <v>1</v>
      </c>
      <c r="N137" s="137" t="s">
        <v>47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136</v>
      </c>
      <c r="AT137" s="140" t="s">
        <v>138</v>
      </c>
      <c r="AU137" s="140" t="s">
        <v>90</v>
      </c>
      <c r="AY137" s="16" t="s">
        <v>137</v>
      </c>
      <c r="BE137" s="141">
        <f>IF(N137="základní",J137,0)</f>
        <v>27900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21</v>
      </c>
      <c r="BK137" s="141">
        <f>ROUND(I137*H137,2)</f>
        <v>27900</v>
      </c>
      <c r="BL137" s="16" t="s">
        <v>136</v>
      </c>
      <c r="BM137" s="140" t="s">
        <v>426</v>
      </c>
    </row>
    <row r="138" spans="2:65" s="10" customFormat="1" ht="22.95" customHeight="1">
      <c r="B138" s="119"/>
      <c r="D138" s="120" t="s">
        <v>81</v>
      </c>
      <c r="E138" s="155" t="s">
        <v>161</v>
      </c>
      <c r="F138" s="155" t="s">
        <v>202</v>
      </c>
      <c r="I138" s="122"/>
      <c r="J138" s="156">
        <f>BK138</f>
        <v>372000</v>
      </c>
      <c r="L138" s="119"/>
      <c r="M138" s="124"/>
      <c r="P138" s="125">
        <f>SUM(P139:P141)</f>
        <v>0</v>
      </c>
      <c r="R138" s="125">
        <f>SUM(R139:R141)</f>
        <v>2139</v>
      </c>
      <c r="T138" s="126">
        <f>SUM(T139:T141)</f>
        <v>0</v>
      </c>
      <c r="AR138" s="120" t="s">
        <v>21</v>
      </c>
      <c r="AT138" s="127" t="s">
        <v>81</v>
      </c>
      <c r="AU138" s="127" t="s">
        <v>21</v>
      </c>
      <c r="AY138" s="120" t="s">
        <v>137</v>
      </c>
      <c r="BK138" s="128">
        <f>SUM(BK139:BK141)</f>
        <v>372000</v>
      </c>
    </row>
    <row r="139" spans="2:65" s="1" customFormat="1" ht="24.15" customHeight="1">
      <c r="B139" s="31"/>
      <c r="C139" s="129" t="s">
        <v>161</v>
      </c>
      <c r="D139" s="129" t="s">
        <v>138</v>
      </c>
      <c r="E139" s="130" t="s">
        <v>256</v>
      </c>
      <c r="F139" s="131" t="s">
        <v>257</v>
      </c>
      <c r="G139" s="132" t="s">
        <v>179</v>
      </c>
      <c r="H139" s="133">
        <v>6200</v>
      </c>
      <c r="I139" s="134">
        <v>60</v>
      </c>
      <c r="J139" s="135">
        <f>ROUND(I139*H139,2)</f>
        <v>372000</v>
      </c>
      <c r="K139" s="131" t="s">
        <v>142</v>
      </c>
      <c r="L139" s="31"/>
      <c r="M139" s="136" t="s">
        <v>1</v>
      </c>
      <c r="N139" s="137" t="s">
        <v>47</v>
      </c>
      <c r="P139" s="138">
        <f>O139*H139</f>
        <v>0</v>
      </c>
      <c r="Q139" s="138">
        <v>0.34499999999999997</v>
      </c>
      <c r="R139" s="138">
        <f>Q139*H139</f>
        <v>2139</v>
      </c>
      <c r="S139" s="138">
        <v>0</v>
      </c>
      <c r="T139" s="139">
        <f>S139*H139</f>
        <v>0</v>
      </c>
      <c r="AR139" s="140" t="s">
        <v>136</v>
      </c>
      <c r="AT139" s="140" t="s">
        <v>138</v>
      </c>
      <c r="AU139" s="140" t="s">
        <v>90</v>
      </c>
      <c r="AY139" s="16" t="s">
        <v>137</v>
      </c>
      <c r="BE139" s="141">
        <f>IF(N139="základní",J139,0)</f>
        <v>372000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21</v>
      </c>
      <c r="BK139" s="141">
        <f>ROUND(I139*H139,2)</f>
        <v>372000</v>
      </c>
      <c r="BL139" s="16" t="s">
        <v>136</v>
      </c>
      <c r="BM139" s="140" t="s">
        <v>427</v>
      </c>
    </row>
    <row r="140" spans="2:65" s="12" customFormat="1" ht="20.399999999999999">
      <c r="B140" s="157"/>
      <c r="D140" s="142" t="s">
        <v>181</v>
      </c>
      <c r="E140" s="158" t="s">
        <v>1</v>
      </c>
      <c r="F140" s="159" t="s">
        <v>428</v>
      </c>
      <c r="H140" s="160">
        <v>6200</v>
      </c>
      <c r="I140" s="161"/>
      <c r="L140" s="157"/>
      <c r="M140" s="162"/>
      <c r="T140" s="163"/>
      <c r="AT140" s="158" t="s">
        <v>181</v>
      </c>
      <c r="AU140" s="158" t="s">
        <v>90</v>
      </c>
      <c r="AV140" s="12" t="s">
        <v>90</v>
      </c>
      <c r="AW140" s="12" t="s">
        <v>37</v>
      </c>
      <c r="AX140" s="12" t="s">
        <v>82</v>
      </c>
      <c r="AY140" s="158" t="s">
        <v>137</v>
      </c>
    </row>
    <row r="141" spans="2:65" s="13" customFormat="1">
      <c r="B141" s="164"/>
      <c r="D141" s="142" t="s">
        <v>181</v>
      </c>
      <c r="E141" s="165" t="s">
        <v>1</v>
      </c>
      <c r="F141" s="166" t="s">
        <v>183</v>
      </c>
      <c r="H141" s="167">
        <v>6200</v>
      </c>
      <c r="I141" s="168"/>
      <c r="L141" s="164"/>
      <c r="M141" s="169"/>
      <c r="T141" s="170"/>
      <c r="AT141" s="165" t="s">
        <v>181</v>
      </c>
      <c r="AU141" s="165" t="s">
        <v>90</v>
      </c>
      <c r="AV141" s="13" t="s">
        <v>136</v>
      </c>
      <c r="AW141" s="13" t="s">
        <v>37</v>
      </c>
      <c r="AX141" s="13" t="s">
        <v>21</v>
      </c>
      <c r="AY141" s="165" t="s">
        <v>137</v>
      </c>
    </row>
    <row r="142" spans="2:65" s="10" customFormat="1" ht="22.95" customHeight="1">
      <c r="B142" s="119"/>
      <c r="D142" s="120" t="s">
        <v>81</v>
      </c>
      <c r="E142" s="155" t="s">
        <v>217</v>
      </c>
      <c r="F142" s="155" t="s">
        <v>260</v>
      </c>
      <c r="I142" s="122"/>
      <c r="J142" s="156">
        <f>BK142</f>
        <v>49100</v>
      </c>
      <c r="L142" s="119"/>
      <c r="M142" s="124"/>
      <c r="P142" s="125">
        <f>SUM(P143:P146)</f>
        <v>0</v>
      </c>
      <c r="R142" s="125">
        <f>SUM(R143:R146)</f>
        <v>1.4569999999999999</v>
      </c>
      <c r="T142" s="126">
        <f>SUM(T143:T146)</f>
        <v>0</v>
      </c>
      <c r="AR142" s="120" t="s">
        <v>21</v>
      </c>
      <c r="AT142" s="127" t="s">
        <v>81</v>
      </c>
      <c r="AU142" s="127" t="s">
        <v>21</v>
      </c>
      <c r="AY142" s="120" t="s">
        <v>137</v>
      </c>
      <c r="BK142" s="128">
        <f>SUM(BK143:BK146)</f>
        <v>49100</v>
      </c>
    </row>
    <row r="143" spans="2:65" s="1" customFormat="1" ht="24.15" customHeight="1">
      <c r="B143" s="31"/>
      <c r="C143" s="129" t="s">
        <v>203</v>
      </c>
      <c r="D143" s="129" t="s">
        <v>138</v>
      </c>
      <c r="E143" s="130" t="s">
        <v>261</v>
      </c>
      <c r="F143" s="131" t="s">
        <v>262</v>
      </c>
      <c r="G143" s="132" t="s">
        <v>179</v>
      </c>
      <c r="H143" s="133">
        <v>3100</v>
      </c>
      <c r="I143" s="134">
        <v>14</v>
      </c>
      <c r="J143" s="135">
        <f>ROUND(I143*H143,2)</f>
        <v>43400</v>
      </c>
      <c r="K143" s="131" t="s">
        <v>142</v>
      </c>
      <c r="L143" s="31"/>
      <c r="M143" s="136" t="s">
        <v>1</v>
      </c>
      <c r="N143" s="137" t="s">
        <v>47</v>
      </c>
      <c r="P143" s="138">
        <f>O143*H143</f>
        <v>0</v>
      </c>
      <c r="Q143" s="138">
        <v>4.6999999999999999E-4</v>
      </c>
      <c r="R143" s="138">
        <f>Q143*H143</f>
        <v>1.4569999999999999</v>
      </c>
      <c r="S143" s="138">
        <v>0</v>
      </c>
      <c r="T143" s="139">
        <f>S143*H143</f>
        <v>0</v>
      </c>
      <c r="AR143" s="140" t="s">
        <v>136</v>
      </c>
      <c r="AT143" s="140" t="s">
        <v>138</v>
      </c>
      <c r="AU143" s="140" t="s">
        <v>90</v>
      </c>
      <c r="AY143" s="16" t="s">
        <v>137</v>
      </c>
      <c r="BE143" s="141">
        <f>IF(N143="základní",J143,0)</f>
        <v>43400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6" t="s">
        <v>21</v>
      </c>
      <c r="BK143" s="141">
        <f>ROUND(I143*H143,2)</f>
        <v>43400</v>
      </c>
      <c r="BL143" s="16" t="s">
        <v>136</v>
      </c>
      <c r="BM143" s="140" t="s">
        <v>429</v>
      </c>
    </row>
    <row r="144" spans="2:65" s="12" customFormat="1">
      <c r="B144" s="157"/>
      <c r="D144" s="142" t="s">
        <v>181</v>
      </c>
      <c r="E144" s="158" t="s">
        <v>1</v>
      </c>
      <c r="F144" s="159" t="s">
        <v>430</v>
      </c>
      <c r="H144" s="160">
        <v>3100</v>
      </c>
      <c r="I144" s="161"/>
      <c r="L144" s="157"/>
      <c r="M144" s="162"/>
      <c r="T144" s="163"/>
      <c r="AT144" s="158" t="s">
        <v>181</v>
      </c>
      <c r="AU144" s="158" t="s">
        <v>90</v>
      </c>
      <c r="AV144" s="12" t="s">
        <v>90</v>
      </c>
      <c r="AW144" s="12" t="s">
        <v>37</v>
      </c>
      <c r="AX144" s="12" t="s">
        <v>82</v>
      </c>
      <c r="AY144" s="158" t="s">
        <v>137</v>
      </c>
    </row>
    <row r="145" spans="2:65" s="13" customFormat="1">
      <c r="B145" s="164"/>
      <c r="D145" s="142" t="s">
        <v>181</v>
      </c>
      <c r="E145" s="165" t="s">
        <v>1</v>
      </c>
      <c r="F145" s="166" t="s">
        <v>183</v>
      </c>
      <c r="H145" s="167">
        <v>3100</v>
      </c>
      <c r="I145" s="168"/>
      <c r="L145" s="164"/>
      <c r="M145" s="169"/>
      <c r="T145" s="170"/>
      <c r="AT145" s="165" t="s">
        <v>181</v>
      </c>
      <c r="AU145" s="165" t="s">
        <v>90</v>
      </c>
      <c r="AV145" s="13" t="s">
        <v>136</v>
      </c>
      <c r="AW145" s="13" t="s">
        <v>37</v>
      </c>
      <c r="AX145" s="13" t="s">
        <v>21</v>
      </c>
      <c r="AY145" s="165" t="s">
        <v>137</v>
      </c>
    </row>
    <row r="146" spans="2:65" s="1" customFormat="1" ht="16.5" customHeight="1">
      <c r="B146" s="31"/>
      <c r="C146" s="129" t="s">
        <v>208</v>
      </c>
      <c r="D146" s="129" t="s">
        <v>138</v>
      </c>
      <c r="E146" s="130" t="s">
        <v>265</v>
      </c>
      <c r="F146" s="131" t="s">
        <v>266</v>
      </c>
      <c r="G146" s="132" t="s">
        <v>267</v>
      </c>
      <c r="H146" s="133">
        <v>3</v>
      </c>
      <c r="I146" s="134">
        <v>1900</v>
      </c>
      <c r="J146" s="135">
        <f>ROUND(I146*H146,2)</f>
        <v>5700</v>
      </c>
      <c r="K146" s="131" t="s">
        <v>156</v>
      </c>
      <c r="L146" s="31"/>
      <c r="M146" s="136" t="s">
        <v>1</v>
      </c>
      <c r="N146" s="137" t="s">
        <v>47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136</v>
      </c>
      <c r="AT146" s="140" t="s">
        <v>138</v>
      </c>
      <c r="AU146" s="140" t="s">
        <v>90</v>
      </c>
      <c r="AY146" s="16" t="s">
        <v>137</v>
      </c>
      <c r="BE146" s="141">
        <f>IF(N146="základní",J146,0)</f>
        <v>5700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21</v>
      </c>
      <c r="BK146" s="141">
        <f>ROUND(I146*H146,2)</f>
        <v>5700</v>
      </c>
      <c r="BL146" s="16" t="s">
        <v>136</v>
      </c>
      <c r="BM146" s="140" t="s">
        <v>431</v>
      </c>
    </row>
    <row r="147" spans="2:65" s="10" customFormat="1" ht="22.95" customHeight="1">
      <c r="B147" s="119"/>
      <c r="D147" s="120" t="s">
        <v>81</v>
      </c>
      <c r="E147" s="155" t="s">
        <v>241</v>
      </c>
      <c r="F147" s="155" t="s">
        <v>242</v>
      </c>
      <c r="I147" s="122"/>
      <c r="J147" s="156">
        <f>BK147</f>
        <v>4280.91</v>
      </c>
      <c r="L147" s="119"/>
      <c r="M147" s="124"/>
      <c r="P147" s="125">
        <f>P148</f>
        <v>0</v>
      </c>
      <c r="R147" s="125">
        <f>R148</f>
        <v>0</v>
      </c>
      <c r="T147" s="126">
        <f>T148</f>
        <v>0</v>
      </c>
      <c r="AR147" s="120" t="s">
        <v>21</v>
      </c>
      <c r="AT147" s="127" t="s">
        <v>81</v>
      </c>
      <c r="AU147" s="127" t="s">
        <v>21</v>
      </c>
      <c r="AY147" s="120" t="s">
        <v>137</v>
      </c>
      <c r="BK147" s="128">
        <f>BK148</f>
        <v>4280.91</v>
      </c>
    </row>
    <row r="148" spans="2:65" s="1" customFormat="1" ht="33" customHeight="1">
      <c r="B148" s="31"/>
      <c r="C148" s="129" t="s">
        <v>213</v>
      </c>
      <c r="D148" s="129" t="s">
        <v>138</v>
      </c>
      <c r="E148" s="130" t="s">
        <v>244</v>
      </c>
      <c r="F148" s="131" t="s">
        <v>245</v>
      </c>
      <c r="G148" s="132" t="s">
        <v>227</v>
      </c>
      <c r="H148" s="133">
        <v>2140.4569999999999</v>
      </c>
      <c r="I148" s="134">
        <v>2</v>
      </c>
      <c r="J148" s="135">
        <f>ROUND(I148*H148,2)</f>
        <v>4280.91</v>
      </c>
      <c r="K148" s="131" t="s">
        <v>142</v>
      </c>
      <c r="L148" s="31"/>
      <c r="M148" s="146" t="s">
        <v>1</v>
      </c>
      <c r="N148" s="147" t="s">
        <v>47</v>
      </c>
      <c r="O148" s="148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AR148" s="140" t="s">
        <v>136</v>
      </c>
      <c r="AT148" s="140" t="s">
        <v>138</v>
      </c>
      <c r="AU148" s="140" t="s">
        <v>90</v>
      </c>
      <c r="AY148" s="16" t="s">
        <v>137</v>
      </c>
      <c r="BE148" s="141">
        <f>IF(N148="základní",J148,0)</f>
        <v>4280.91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6" t="s">
        <v>21</v>
      </c>
      <c r="BK148" s="141">
        <f>ROUND(I148*H148,2)</f>
        <v>4280.91</v>
      </c>
      <c r="BL148" s="16" t="s">
        <v>136</v>
      </c>
      <c r="BM148" s="140" t="s">
        <v>432</v>
      </c>
    </row>
    <row r="149" spans="2:65" s="1" customFormat="1" ht="6.9" customHeight="1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31"/>
    </row>
  </sheetData>
  <sheetProtection algorithmName="SHA-512" hashValue="jad7htXvZTwTxsu54h4mkSo/0w7ov4dhGJAHgHsvMAymDwWPI7Ss2fbZ+lmP92fZvppaWbNo1wcD+9Q+CySdgw==" saltValue="OmKPG7wkeWds7tnI0SGrlXbwNvAOsceSbB+nS8WBc2djoSQqhHDVcatK5x9oQmQ1HEqaECeGna3vJsBtWOP1lA==" spinCount="100000" sheet="1" objects="1" scenarios="1" formatColumns="0" formatRows="0" autoFilter="0"/>
  <autoFilter ref="C124:K14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0 - Ostatní a vedlejší ná...</vt:lpstr>
      <vt:lpstr>1.1 - Větev A, dl. 400 m</vt:lpstr>
      <vt:lpstr>1.2 - Větev A, výměna pod...</vt:lpstr>
      <vt:lpstr>1.3 - Propustky</vt:lpstr>
      <vt:lpstr>2.1 - Větev B, dl. 886 m</vt:lpstr>
      <vt:lpstr>2.2 - Větev B, výměna pod...</vt:lpstr>
      <vt:lpstr>'0 - Ostatní a vedlejší ná...'!Názvy_tisku</vt:lpstr>
      <vt:lpstr>'1.1 - Větev A, dl. 400 m'!Názvy_tisku</vt:lpstr>
      <vt:lpstr>'1.2 - Větev A, výměna pod...'!Názvy_tisku</vt:lpstr>
      <vt:lpstr>'1.3 - Propustky'!Názvy_tisku</vt:lpstr>
      <vt:lpstr>'2.1 - Větev B, dl. 886 m'!Názvy_tisku</vt:lpstr>
      <vt:lpstr>'2.2 - Větev B, výměna pod...'!Názvy_tisku</vt:lpstr>
      <vt:lpstr>'0 - Ostatní a vedlejší ná...'!Oblast_tisku</vt:lpstr>
      <vt:lpstr>'1.1 - Větev A, dl. 400 m'!Oblast_tisku</vt:lpstr>
      <vt:lpstr>'1.2 - Větev A, výměna pod...'!Oblast_tisku</vt:lpstr>
      <vt:lpstr>'1.3 - Propustky'!Oblast_tisku</vt:lpstr>
      <vt:lpstr>'2.1 - Větev B, dl. 886 m'!Oblast_tisku</vt:lpstr>
      <vt:lpstr>'2.2 - Větev B, výměna pod...'!Oblast_tisku</vt:lpstr>
      <vt:lpstr>'Rekapitulace stavby'!Oblast_tisku</vt:lpstr>
      <vt:lpstr>'Rekapitulace stavby'!Print_Titles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ZLATOHORSKO</cp:lastModifiedBy>
  <cp:lastPrinted>2023-07-11T17:22:30Z</cp:lastPrinted>
  <dcterms:created xsi:type="dcterms:W3CDTF">2023-07-11T17:18:59Z</dcterms:created>
  <dcterms:modified xsi:type="dcterms:W3CDTF">2023-09-09T10:06:35Z</dcterms:modified>
</cp:coreProperties>
</file>